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drawings/drawing1.xml" ContentType="application/vnd.openxmlformats-officedocument.drawing+xml"/>
  <Override PartName="/xl/tables/table27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2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dm\Desktop\Gosia\koszty-korzyści\"/>
    </mc:Choice>
  </mc:AlternateContent>
  <bookViews>
    <workbookView xWindow="-105" yWindow="-105" windowWidth="29040" windowHeight="18240" tabRatio="716"/>
  </bookViews>
  <sheets>
    <sheet name="Strona tytułowa" sheetId="8" r:id="rId1"/>
    <sheet name="Koszty absencji" sheetId="2" r:id="rId2"/>
    <sheet name="Koszty wypadków" sheetId="5" r:id="rId3"/>
    <sheet name="Koszty zdarzeń bezurazowych" sheetId="6" r:id="rId4"/>
    <sheet name="Koszty innowacji" sheetId="3" r:id="rId5"/>
    <sheet name="KOSZTY-KORZYŚCI" sheetId="7" r:id="rId6"/>
    <sheet name="Instrukcja" sheetId="9" r:id="rId7"/>
  </sheets>
  <definedNames>
    <definedName name="ABSENCJA">'Koszty absencji'!$D$23</definedName>
    <definedName name="INNOWACJE1.0">'Koszty innowacji'!$C$39</definedName>
    <definedName name="INNOWACJE1.1">'Koszty innowacji'!$D$39</definedName>
    <definedName name="INNOWACJE1.2">'Koszty innowacji'!$E$39</definedName>
    <definedName name="INNOWACJE1.3">'Koszty innowacji'!$F$39</definedName>
    <definedName name="INNOWACJE2.0">'Koszty innowacji'!$C$78</definedName>
    <definedName name="INNOWACJE2.1">'Koszty innowacji'!$D$78</definedName>
    <definedName name="INNOWACJE2.2">'Koszty innowacji'!$E$78</definedName>
    <definedName name="INNOWACJE2.3">'Koszty innowacji'!$F$78</definedName>
    <definedName name="INNOWACJE3.0">'Koszty innowacji'!$C$117</definedName>
    <definedName name="INNOWACJE3.1">'Koszty innowacji'!$D$117</definedName>
    <definedName name="INNOWACJE3.2">'Koszty innowacji'!$E$117</definedName>
    <definedName name="INNOWACJE3.3">'Koszty innowacji'!$F$117</definedName>
    <definedName name="koszty_bezposrednie_absencji">'Koszty absencji'!$D$14</definedName>
    <definedName name="koszty_posrednie_absencji">'Koszty absencji'!$D$22</definedName>
    <definedName name="KOSZTY_WYPADKOW">Tabela1116[[#Totals],[CAŁKOWITY KOSZT WYPADKU ]]</definedName>
    <definedName name="N">'KOSZTY-KORZYŚCI'!$C$4</definedName>
    <definedName name="osoby1.2">'Koszty innowacji'!$E$22</definedName>
    <definedName name="osobyA1.0">'Koszty innowacji'!$C$10</definedName>
    <definedName name="osobyA1.1">'Koszty innowacji'!$D$10</definedName>
    <definedName name="osobyA1.2">'Koszty innowacji'!$E$10</definedName>
    <definedName name="osobyA1.3">'Koszty innowacji'!$F$10</definedName>
    <definedName name="osobyA2.0">'Koszty innowacji'!$C$49</definedName>
    <definedName name="osobyA2.1">'Koszty innowacji'!$D$49</definedName>
    <definedName name="osobyA2.2">'Koszty innowacji'!$E$49</definedName>
    <definedName name="osobyA2.3">'Koszty innowacji'!$F$49</definedName>
    <definedName name="osobyA3.0">'Koszty innowacji'!$C$88</definedName>
    <definedName name="osobyA3.1">'Koszty innowacji'!$D$88</definedName>
    <definedName name="osobyA3.2">'Koszty innowacji'!$E$88</definedName>
    <definedName name="osobyA3.3">'Koszty innowacji'!$F$88</definedName>
    <definedName name="osobyB1.0">'Koszty innowacji'!$C$16</definedName>
    <definedName name="osobyB1.1">'Koszty innowacji'!$D$16</definedName>
    <definedName name="osobyB1.2">'Koszty innowacji'!$E$16</definedName>
    <definedName name="osobyB1.3">'Koszty innowacji'!$F$16</definedName>
    <definedName name="osobyB2.0">'Koszty innowacji'!$C$55</definedName>
    <definedName name="osobyB2.1">'Koszty innowacji'!$D$55</definedName>
    <definedName name="osobyB2.2">'Koszty innowacji'!$E$55</definedName>
    <definedName name="osobyB2.3">'Koszty innowacji'!$F$55</definedName>
    <definedName name="osobyB3.0">'Koszty innowacji'!$C$94</definedName>
    <definedName name="osobyB3.1">'Koszty innowacji'!$D$94</definedName>
    <definedName name="osobyB3.2">'Koszty innowacji'!$E$94</definedName>
    <definedName name="osobyB3.3">'Koszty innowacji'!$F$94</definedName>
    <definedName name="osobyC1.0">'Koszty innowacji'!$C$22</definedName>
    <definedName name="osobyC1.1">'Koszty innowacji'!$D$22</definedName>
    <definedName name="osobyC1.2">'Koszty innowacji'!$E$22</definedName>
    <definedName name="osobyC1.3">'Koszty innowacji'!$F$22</definedName>
    <definedName name="osobyC2.0">'Koszty innowacji'!$C$61</definedName>
    <definedName name="osobyC2.1">'Koszty innowacji'!$D$61</definedName>
    <definedName name="osobyC2.2">'Koszty innowacji'!$E$61</definedName>
    <definedName name="osobyC2.3">'Koszty innowacji'!$F$61</definedName>
    <definedName name="osobyC3.0">'Koszty innowacji'!$C$100</definedName>
    <definedName name="osobyC3.1">'Koszty innowacji'!$D$100</definedName>
    <definedName name="osobyC3.2">'Koszty innowacji'!$E$100</definedName>
    <definedName name="osobyC3.3">'Koszty innowacji'!$F$100</definedName>
    <definedName name="stawkaA">'Koszty absencji'!$D$3</definedName>
    <definedName name="stawkaB">'Koszty absencji'!$D$4</definedName>
    <definedName name="stawkaC">'Koszty absencji'!$D$5</definedName>
    <definedName name="WYPADKI">Tabela1116[[#Totals],[CAŁKOWITY KOSZT WYPADKU ]]</definedName>
    <definedName name="Z">'KOSZTY-KORZYŚCI'!$C$14</definedName>
    <definedName name="ZDARZENIA">'Koszty zdarzeń bezurazowych'!$Q$63</definedName>
  </definedNames>
  <calcPr calcId="152511"/>
</workbook>
</file>

<file path=xl/calcChain.xml><?xml version="1.0" encoding="utf-8"?>
<calcChain xmlns="http://schemas.openxmlformats.org/spreadsheetml/2006/main">
  <c r="E32" i="3" l="1"/>
  <c r="E71" i="3"/>
  <c r="E110" i="3"/>
  <c r="C110" i="3"/>
  <c r="C117" i="3" s="1"/>
  <c r="D71" i="3" l="1"/>
  <c r="F71" i="3"/>
  <c r="F78" i="3" s="1"/>
  <c r="C71" i="3"/>
  <c r="E12" i="7"/>
  <c r="D12" i="7"/>
  <c r="F10" i="7"/>
  <c r="E10" i="7"/>
  <c r="D10" i="7"/>
  <c r="F8" i="7"/>
  <c r="E8" i="7"/>
  <c r="D8" i="7"/>
  <c r="E6" i="7"/>
  <c r="F6" i="7" s="1"/>
  <c r="D6" i="7"/>
  <c r="F110" i="3"/>
  <c r="F117" i="3" s="1"/>
  <c r="E117" i="3"/>
  <c r="D110" i="3"/>
  <c r="D117" i="3" s="1"/>
  <c r="F105" i="3"/>
  <c r="E105" i="3"/>
  <c r="D105" i="3"/>
  <c r="C105" i="3"/>
  <c r="F99" i="3"/>
  <c r="E99" i="3"/>
  <c r="D99" i="3"/>
  <c r="C99" i="3"/>
  <c r="F93" i="3"/>
  <c r="E93" i="3"/>
  <c r="D93" i="3"/>
  <c r="C93" i="3"/>
  <c r="F87" i="3"/>
  <c r="E87" i="3"/>
  <c r="D87" i="3"/>
  <c r="C87" i="3"/>
  <c r="F66" i="3"/>
  <c r="E66" i="3"/>
  <c r="D66" i="3"/>
  <c r="C66" i="3"/>
  <c r="F60" i="3"/>
  <c r="E60" i="3"/>
  <c r="E78" i="3" s="1"/>
  <c r="D60" i="3"/>
  <c r="C60" i="3"/>
  <c r="F54" i="3"/>
  <c r="E54" i="3"/>
  <c r="D54" i="3"/>
  <c r="C54" i="3"/>
  <c r="F48" i="3"/>
  <c r="E48" i="3"/>
  <c r="D48" i="3"/>
  <c r="C48" i="3"/>
  <c r="F32" i="3"/>
  <c r="D32" i="3"/>
  <c r="D39" i="3" s="1"/>
  <c r="C32" i="3"/>
  <c r="C39" i="3" s="1"/>
  <c r="F27" i="3"/>
  <c r="F39" i="3" s="1"/>
  <c r="E27" i="3"/>
  <c r="E39" i="3" s="1"/>
  <c r="D27" i="3"/>
  <c r="C27" i="3"/>
  <c r="F21" i="3"/>
  <c r="E21" i="3"/>
  <c r="D21" i="3"/>
  <c r="C21" i="3"/>
  <c r="F15" i="3"/>
  <c r="E15" i="3"/>
  <c r="D15" i="3"/>
  <c r="C15" i="3"/>
  <c r="F9" i="3"/>
  <c r="E9" i="3"/>
  <c r="D9" i="3"/>
  <c r="C9" i="3"/>
  <c r="Q63" i="6"/>
  <c r="Q62" i="6"/>
  <c r="P62" i="6"/>
  <c r="I62" i="6"/>
  <c r="A62" i="6"/>
  <c r="Q61" i="6"/>
  <c r="P61" i="6"/>
  <c r="I61" i="6"/>
  <c r="A61" i="6"/>
  <c r="Q60" i="6"/>
  <c r="P60" i="6"/>
  <c r="I60" i="6"/>
  <c r="A60" i="6"/>
  <c r="Q59" i="6"/>
  <c r="P59" i="6"/>
  <c r="I59" i="6"/>
  <c r="A59" i="6"/>
  <c r="Q58" i="6"/>
  <c r="P58" i="6"/>
  <c r="I58" i="6"/>
  <c r="A58" i="6"/>
  <c r="Q57" i="6"/>
  <c r="P57" i="6"/>
  <c r="I57" i="6"/>
  <c r="A57" i="6"/>
  <c r="Q56" i="6"/>
  <c r="P56" i="6"/>
  <c r="I56" i="6"/>
  <c r="A56" i="6"/>
  <c r="Q55" i="6"/>
  <c r="P55" i="6"/>
  <c r="I55" i="6"/>
  <c r="A55" i="6"/>
  <c r="Q54" i="6"/>
  <c r="P54" i="6"/>
  <c r="I54" i="6"/>
  <c r="A54" i="6"/>
  <c r="Q53" i="6"/>
  <c r="P53" i="6"/>
  <c r="I53" i="6"/>
  <c r="A53" i="6"/>
  <c r="Q47" i="6"/>
  <c r="Q46" i="6"/>
  <c r="P46" i="6"/>
  <c r="I46" i="6"/>
  <c r="A46" i="6"/>
  <c r="Q45" i="6"/>
  <c r="P45" i="6"/>
  <c r="I45" i="6"/>
  <c r="A45" i="6"/>
  <c r="Q44" i="6"/>
  <c r="P44" i="6"/>
  <c r="I44" i="6"/>
  <c r="A44" i="6"/>
  <c r="Q43" i="6"/>
  <c r="P43" i="6"/>
  <c r="I43" i="6"/>
  <c r="A43" i="6"/>
  <c r="Q42" i="6"/>
  <c r="P42" i="6"/>
  <c r="I42" i="6"/>
  <c r="A42" i="6"/>
  <c r="Q41" i="6"/>
  <c r="P41" i="6"/>
  <c r="I41" i="6"/>
  <c r="A41" i="6"/>
  <c r="Q40" i="6"/>
  <c r="P40" i="6"/>
  <c r="I40" i="6"/>
  <c r="A40" i="6"/>
  <c r="Q39" i="6"/>
  <c r="P39" i="6"/>
  <c r="I39" i="6"/>
  <c r="A39" i="6"/>
  <c r="Q38" i="6"/>
  <c r="P38" i="6"/>
  <c r="I38" i="6"/>
  <c r="A38" i="6"/>
  <c r="Q37" i="6"/>
  <c r="P37" i="6"/>
  <c r="I37" i="6"/>
  <c r="A37" i="6"/>
  <c r="Q31" i="6"/>
  <c r="Q30" i="6"/>
  <c r="P30" i="6"/>
  <c r="I30" i="6"/>
  <c r="A30" i="6"/>
  <c r="Q29" i="6"/>
  <c r="P29" i="6"/>
  <c r="I29" i="6"/>
  <c r="A29" i="6"/>
  <c r="Q28" i="6"/>
  <c r="P28" i="6"/>
  <c r="I28" i="6"/>
  <c r="A28" i="6"/>
  <c r="Q27" i="6"/>
  <c r="P27" i="6"/>
  <c r="I27" i="6"/>
  <c r="A27" i="6"/>
  <c r="Q26" i="6"/>
  <c r="P26" i="6"/>
  <c r="I26" i="6"/>
  <c r="A26" i="6"/>
  <c r="Q25" i="6"/>
  <c r="P25" i="6"/>
  <c r="I25" i="6"/>
  <c r="A25" i="6"/>
  <c r="Q24" i="6"/>
  <c r="P24" i="6"/>
  <c r="I24" i="6"/>
  <c r="A24" i="6"/>
  <c r="Q23" i="6"/>
  <c r="P23" i="6"/>
  <c r="I23" i="6"/>
  <c r="A23" i="6"/>
  <c r="Q22" i="6"/>
  <c r="P22" i="6"/>
  <c r="I22" i="6"/>
  <c r="A22" i="6"/>
  <c r="Q21" i="6"/>
  <c r="P21" i="6"/>
  <c r="I21" i="6"/>
  <c r="A21" i="6"/>
  <c r="Q15" i="6"/>
  <c r="Q14" i="6"/>
  <c r="P14" i="6"/>
  <c r="Q13" i="6"/>
  <c r="P13" i="6"/>
  <c r="Q12" i="6"/>
  <c r="P12" i="6"/>
  <c r="Q11" i="6"/>
  <c r="P11" i="6"/>
  <c r="Q10" i="6"/>
  <c r="P10" i="6"/>
  <c r="Q9" i="6"/>
  <c r="P9" i="6"/>
  <c r="Q8" i="6"/>
  <c r="P8" i="6"/>
  <c r="Q7" i="6"/>
  <c r="P7" i="6"/>
  <c r="Q6" i="6"/>
  <c r="P6" i="6"/>
  <c r="Q5" i="6"/>
  <c r="P5" i="6"/>
  <c r="X31" i="5"/>
  <c r="X30" i="5"/>
  <c r="W30" i="5"/>
  <c r="O30" i="5"/>
  <c r="A30" i="5"/>
  <c r="X29" i="5"/>
  <c r="W29" i="5"/>
  <c r="O29" i="5"/>
  <c r="A29" i="5"/>
  <c r="X28" i="5"/>
  <c r="W28" i="5"/>
  <c r="O28" i="5"/>
  <c r="A28" i="5"/>
  <c r="X27" i="5"/>
  <c r="W27" i="5"/>
  <c r="O27" i="5"/>
  <c r="A27" i="5"/>
  <c r="X26" i="5"/>
  <c r="W26" i="5"/>
  <c r="O26" i="5"/>
  <c r="A26" i="5"/>
  <c r="X25" i="5"/>
  <c r="W25" i="5"/>
  <c r="O25" i="5"/>
  <c r="A25" i="5"/>
  <c r="X24" i="5"/>
  <c r="W24" i="5"/>
  <c r="O24" i="5"/>
  <c r="A24" i="5"/>
  <c r="X23" i="5"/>
  <c r="W23" i="5"/>
  <c r="O23" i="5"/>
  <c r="A23" i="5"/>
  <c r="X22" i="5"/>
  <c r="W22" i="5"/>
  <c r="O22" i="5"/>
  <c r="A22" i="5"/>
  <c r="X21" i="5"/>
  <c r="W21" i="5"/>
  <c r="O20" i="5"/>
  <c r="X15" i="5"/>
  <c r="X14" i="5"/>
  <c r="W14" i="5"/>
  <c r="O14" i="5"/>
  <c r="X13" i="5"/>
  <c r="W13" i="5"/>
  <c r="O13" i="5"/>
  <c r="X12" i="5"/>
  <c r="W12" i="5"/>
  <c r="O12" i="5"/>
  <c r="X11" i="5"/>
  <c r="W11" i="5"/>
  <c r="O11" i="5"/>
  <c r="X10" i="5"/>
  <c r="W10" i="5"/>
  <c r="O10" i="5"/>
  <c r="X9" i="5"/>
  <c r="W9" i="5"/>
  <c r="O9" i="5"/>
  <c r="X8" i="5"/>
  <c r="W8" i="5"/>
  <c r="O8" i="5"/>
  <c r="X7" i="5"/>
  <c r="W7" i="5"/>
  <c r="O7" i="5"/>
  <c r="X6" i="5"/>
  <c r="W6" i="5"/>
  <c r="O6" i="5"/>
  <c r="X5" i="5"/>
  <c r="W5" i="5"/>
  <c r="O5" i="5"/>
  <c r="O4" i="5"/>
  <c r="D23" i="2"/>
  <c r="D22" i="2"/>
  <c r="D16" i="2"/>
  <c r="D14" i="2"/>
  <c r="D14" i="7" l="1"/>
  <c r="E14" i="7"/>
  <c r="F12" i="7"/>
  <c r="F14" i="7" s="1"/>
  <c r="C78" i="3"/>
  <c r="D78" i="3"/>
  <c r="C4" i="7"/>
  <c r="D4" i="7" s="1"/>
  <c r="E4" i="7" s="1"/>
  <c r="E16" i="7" l="1"/>
  <c r="D15" i="7"/>
  <c r="D16" i="7"/>
  <c r="F4" i="7"/>
  <c r="F16" i="7" s="1"/>
  <c r="E15" i="7"/>
  <c r="F15" i="7" l="1"/>
</calcChain>
</file>

<file path=xl/sharedStrings.xml><?xml version="1.0" encoding="utf-8"?>
<sst xmlns="http://schemas.openxmlformats.org/spreadsheetml/2006/main" count="486" uniqueCount="168">
  <si>
    <t>Koszt zakup sprzętu i materiałów, w tym oprogramowania</t>
  </si>
  <si>
    <t>Koszty zakupu literatury fachowej (czasopisma, książki)</t>
  </si>
  <si>
    <t>Koszty zmian organizacyjnych na stanowisku pracy</t>
  </si>
  <si>
    <t>Koszt zewnętrznych trenerów</t>
  </si>
  <si>
    <t>Koszt uczestnictwa w działaniach promocyjnych i informacyjnych</t>
  </si>
  <si>
    <t>Koszty informowania i promocji</t>
  </si>
  <si>
    <t>SZACUNKOWE KOSZTY POŚREDNIE ABSENCJI CHOROBOWEJ</t>
  </si>
  <si>
    <t>B</t>
  </si>
  <si>
    <t>A</t>
  </si>
  <si>
    <t>pracownicy szeregowi</t>
  </si>
  <si>
    <t>L.p.</t>
  </si>
  <si>
    <t>C</t>
  </si>
  <si>
    <t>kadra kierownicza średniego szczebla</t>
  </si>
  <si>
    <t>Średnia stawka godzinowa</t>
  </si>
  <si>
    <t>1.A. PRACOWNICY</t>
  </si>
  <si>
    <t>1. B. KOSZTY ABSENCJI</t>
  </si>
  <si>
    <t>1.B.1.</t>
  </si>
  <si>
    <t>1.B.2.</t>
  </si>
  <si>
    <t>GRUPA</t>
  </si>
  <si>
    <t xml:space="preserve">OPIS GRUPY </t>
  </si>
  <si>
    <t>Opis kosztów</t>
  </si>
  <si>
    <t>koszt</t>
  </si>
  <si>
    <t xml:space="preserve">SZACUNKOWE KOSZTY POŚREDNIE </t>
  </si>
  <si>
    <t>Inne</t>
  </si>
  <si>
    <t>Koszt</t>
  </si>
  <si>
    <t>RODZAJ KOSZTÓW</t>
  </si>
  <si>
    <t>Rodzaje kosztów</t>
  </si>
  <si>
    <t xml:space="preserve">CAŁKOWITY KOSZT WYPADKU </t>
  </si>
  <si>
    <t xml:space="preserve"> 2.B. STRATY PONIESIONE WSKUTEK WYPADKU</t>
  </si>
  <si>
    <t>2.A. CZAS STRACONY WSKUTEK WYPADKU</t>
  </si>
  <si>
    <t>Koszty wynagrodzeń pracowników dodatkowych/oddelegowanych</t>
  </si>
  <si>
    <t>Wypłaty za nadgodziny</t>
  </si>
  <si>
    <t>Koszty rekrutacji</t>
  </si>
  <si>
    <t>3.B. STRATY PONIESIONE WSKUTEK ZDARZENIA</t>
  </si>
  <si>
    <t>3.A. CZAS STRACONY WSKUTEK ZDARZENIA</t>
  </si>
  <si>
    <t>CAŁKOWITY KOSZT ZDARZENIA</t>
  </si>
  <si>
    <t>liczba szkoleń</t>
  </si>
  <si>
    <t>liczba osób przeszkolonych</t>
  </si>
  <si>
    <t>średni czas 1 szkolenia (w godz.)</t>
  </si>
  <si>
    <t>inne koszty szkoleń (w tym koszty delegacji)</t>
  </si>
  <si>
    <t xml:space="preserve">plakaty, ulotki </t>
  </si>
  <si>
    <t>organizacja dni bezpieczeństwa</t>
  </si>
  <si>
    <t xml:space="preserve">inne </t>
  </si>
  <si>
    <t>liczba spotkań i wydarzeń promocyjnych</t>
  </si>
  <si>
    <t>Koszt uczestnictwa w szkoleniu kadry kierowniczej średniego szczebla:</t>
  </si>
  <si>
    <t>5.A. KORZYŚCI z INNOWACJI</t>
  </si>
  <si>
    <t>Koszt uczestnictwa w szkoleniu pracowników szeregowych:</t>
  </si>
  <si>
    <t>Koszt straconego czasu</t>
  </si>
  <si>
    <t>Koszt nadgodzin i zastępstw</t>
  </si>
  <si>
    <t>Podsumowanie</t>
  </si>
  <si>
    <t>2.A. CZAS STRACONY WSKUTEK WYPADKU c.d.</t>
  </si>
  <si>
    <t xml:space="preserve"> 2.B. STRATY PONIESIONE WSKUTEK WYPADKU c.d</t>
  </si>
  <si>
    <t>Suma kosztów zdarzeń bezwypadkowych 1-10</t>
  </si>
  <si>
    <t>Suma kosztów zdarzeń bezwypadkowych 1-20</t>
  </si>
  <si>
    <t>Suma kosztów zdarzeń bezwypadkowych 1-30</t>
  </si>
  <si>
    <t>Suma kosztów zdarzeń bezwypadkowych 1-40</t>
  </si>
  <si>
    <t>3.A. CZAS STRACONY WSKUTEK ZDARZENIA c.d.</t>
  </si>
  <si>
    <t>3.B. STRATY PONIESIONE WSKUTEK ZDARZENIA c.d.</t>
  </si>
  <si>
    <t>CAŁKOWITY KOSZT ABSENCJI</t>
  </si>
  <si>
    <t>po 3 latach</t>
  </si>
  <si>
    <t>po 1 roku</t>
  </si>
  <si>
    <t>SUMA KOSZTÓW WYPADKÓW 1-20</t>
  </si>
  <si>
    <t>Koszty/korzyści</t>
  </si>
  <si>
    <t>w okresie po wdrożeniu</t>
  </si>
  <si>
    <t>w okresie wdrażania</t>
  </si>
  <si>
    <t>Inne korzyści</t>
  </si>
  <si>
    <t>Czas stracony przez uczestników zdarzenia,  świadków, oraz osoby prowadzący dochodzenie</t>
  </si>
  <si>
    <t>Czas stracony przez ofiary wypadku</t>
  </si>
  <si>
    <t>Czas stracony przez świadków, osoby udzielające pomocy, prowadzące dochodzenie powypadkowe</t>
  </si>
  <si>
    <t>Straty materialne (np. zniszczone maszyny lub wyroby)</t>
  </si>
  <si>
    <t>Wynagrodzenia wypłacane z funduszu przedsiębiorstwa pracownikom przebywającym na zwolnieniach</t>
  </si>
  <si>
    <t>Koszty zastępstw</t>
  </si>
  <si>
    <t>Koszty związane z pozyskaniem nowych pracowników</t>
  </si>
  <si>
    <t>Koszty szkoleń i wdrożenia do nowych obowiązków</t>
  </si>
  <si>
    <t>Szacowane straty wynikające z opóźnionej i/lub niewykonanej pracy</t>
  </si>
  <si>
    <t>specjaliści, w tym specjaliści ds. bhp</t>
  </si>
  <si>
    <r>
      <t>liczba osób L</t>
    </r>
    <r>
      <rPr>
        <vertAlign val="subscript"/>
        <sz val="10"/>
        <rFont val="Calibri"/>
        <family val="2"/>
        <charset val="238"/>
        <scheme val="minor"/>
      </rPr>
      <t>zC</t>
    </r>
  </si>
  <si>
    <r>
      <t>liczba straconych dni D</t>
    </r>
    <r>
      <rPr>
        <vertAlign val="subscript"/>
        <sz val="10"/>
        <rFont val="Calibri"/>
        <family val="2"/>
        <charset val="238"/>
        <scheme val="minor"/>
      </rPr>
      <t>zC</t>
    </r>
  </si>
  <si>
    <r>
      <t>liczba osób L</t>
    </r>
    <r>
      <rPr>
        <vertAlign val="subscript"/>
        <sz val="10"/>
        <rFont val="Calibri"/>
        <family val="2"/>
        <charset val="238"/>
        <scheme val="minor"/>
      </rPr>
      <t>zB</t>
    </r>
  </si>
  <si>
    <r>
      <t>liczba straconych dni D</t>
    </r>
    <r>
      <rPr>
        <vertAlign val="subscript"/>
        <sz val="10"/>
        <rFont val="Calibri"/>
        <family val="2"/>
        <charset val="238"/>
        <scheme val="minor"/>
      </rPr>
      <t>zB</t>
    </r>
  </si>
  <si>
    <r>
      <t>liczba osób L</t>
    </r>
    <r>
      <rPr>
        <vertAlign val="subscript"/>
        <sz val="10"/>
        <rFont val="Calibri"/>
        <family val="2"/>
        <charset val="238"/>
        <scheme val="minor"/>
      </rPr>
      <t>zA</t>
    </r>
  </si>
  <si>
    <r>
      <t>liczba straconych dni D</t>
    </r>
    <r>
      <rPr>
        <vertAlign val="subscript"/>
        <sz val="10"/>
        <rFont val="Calibri"/>
        <family val="2"/>
        <charset val="238"/>
        <scheme val="minor"/>
      </rPr>
      <t>zA</t>
    </r>
  </si>
  <si>
    <t>Koszt zakup usług zewnętrznych, w tym: pomiarów czynników środowiska pracy</t>
  </si>
  <si>
    <t>Koszty zatrudnienia ekspertów i konsultantów zewnętrznych</t>
  </si>
  <si>
    <t>Koszt uczestnictwa w szkoleniu specjalistów, w tym specjalistów ds. bhp:</t>
  </si>
  <si>
    <t>konkursy bhp, nagrody</t>
  </si>
  <si>
    <t>średni czas spotkań (w godz.)</t>
  </si>
  <si>
    <t>KO-KO</t>
  </si>
  <si>
    <t xml:space="preserve">NARZĘDZIE KOMPUTEROWE DO SYMULACJI </t>
  </si>
  <si>
    <t xml:space="preserve">WDRAŻANIA INNOWACJI </t>
  </si>
  <si>
    <t>OGRANICZANIE RYZYKA ZAWODOWEGO</t>
  </si>
  <si>
    <t>SKIEROWANYCH NA</t>
  </si>
  <si>
    <t>Zakładana wielkość spadku liczby zdarzeń bezurazowych (w procentach)</t>
  </si>
  <si>
    <r>
      <rPr>
        <sz val="36"/>
        <color rgb="FFFF0000"/>
        <rFont val="Calibri"/>
        <family val="2"/>
        <charset val="238"/>
        <scheme val="minor"/>
      </rPr>
      <t>KO</t>
    </r>
    <r>
      <rPr>
        <sz val="28"/>
        <color theme="1"/>
        <rFont val="Calibri"/>
        <family val="2"/>
        <charset val="238"/>
        <scheme val="minor"/>
      </rPr>
      <t xml:space="preserve">SZTÓW I </t>
    </r>
    <r>
      <rPr>
        <sz val="36"/>
        <color rgb="FFFF0000"/>
        <rFont val="Calibri"/>
        <family val="2"/>
        <charset val="238"/>
        <scheme val="minor"/>
      </rPr>
      <t>KO</t>
    </r>
    <r>
      <rPr>
        <sz val="28"/>
        <color theme="1"/>
        <rFont val="Calibri"/>
        <family val="2"/>
        <charset val="238"/>
        <scheme val="minor"/>
      </rPr>
      <t xml:space="preserve">RZYŚCI </t>
    </r>
  </si>
  <si>
    <t>Korzyść ze zmniejszenia absencji (skumulowana)</t>
  </si>
  <si>
    <t>Korzyść z obniżenia wypadkowości (skumulowana)</t>
  </si>
  <si>
    <t>Korzyść ze spadku liczby zdarzeń potencjalnie wypadkowych (skumulowana)</t>
  </si>
  <si>
    <t>Korzyść ze wzrostu produktywności (skumulowana)</t>
  </si>
  <si>
    <t>Szacowane korzyści</t>
  </si>
  <si>
    <t>moment wdrożenia</t>
  </si>
  <si>
    <t>Korzystność</t>
  </si>
  <si>
    <t>Stopa zwrotu z wdrożenia innowacji</t>
  </si>
  <si>
    <t>po 2 latach</t>
  </si>
  <si>
    <t>4.A.1 KOSZT WDROŻENIA INNOWACJI 1</t>
  </si>
  <si>
    <t>4.A.3. KOSZT WDROŻENIA INNOWACJI 3</t>
  </si>
  <si>
    <t>4.A.2. KOSZT WDROŻENIA INNOWACJI 2</t>
  </si>
  <si>
    <t>SUMA NAKŁADÓW NA INNOWACJE 1</t>
  </si>
  <si>
    <t>SUMA NAKŁADÓW NA INNOWACJE 2</t>
  </si>
  <si>
    <t>SUMA NAKŁADÓW NA INNOWACJE 3</t>
  </si>
  <si>
    <t>Suma korzyści</t>
  </si>
  <si>
    <t>SZACUNKOWE KOSZTY BEZPOŚREDNIE ABSENCJI CHOROBOWEJ</t>
  </si>
  <si>
    <t>SZACUNKOWE KOSZTY BEZPOŚREDNIE</t>
  </si>
  <si>
    <t>Zakładana wielkość spadku absencji (w procentach)</t>
  </si>
  <si>
    <t>SUMA KOSZTÓW WYPADKÓW 1-10</t>
  </si>
  <si>
    <t>Odszkodowania wypłacone przedsiębiorstwu przez firmę ubezpieczeniową</t>
  </si>
  <si>
    <t>Odszkodowania i kary wypłacone poszkodowanym przez przedsiębiorstwo</t>
  </si>
  <si>
    <t>Koszt zakłóceń produkcji, niezrealizowane i opóźnione zamówienia, utrata dochodów</t>
  </si>
  <si>
    <t xml:space="preserve">Odszkodowania wypłacone przedsiębiorstwu przez firmę ubezpieczeniową </t>
  </si>
  <si>
    <t>liczba osób objętych innowacją (w kolejnych latach TYLKO nowych)</t>
  </si>
  <si>
    <t>liczba  kierowników średniego szczebla uczestniczących  w wydarzeniach</t>
  </si>
  <si>
    <t>Nakłady na innowacje/utrzymanie innowacji (koszt)</t>
  </si>
  <si>
    <t>Zakładana wielkość obniżenia wypadkowości (w procentach)</t>
  </si>
  <si>
    <t>Zakładana wielkość wzrostu produktywności (w procentach)</t>
  </si>
  <si>
    <t xml:space="preserve">KO-KO to narzędzie komputerowe do symulacji kosztów i korzyści z wdrażania innowacji skierowanych na ograniczanie ryzyka zawodowego. Narzędzie zapewnia prostą formę graficzną oraz intuicyjną nawigację, nie wymagającą specjalnego przygotowania do obsługi. </t>
  </si>
  <si>
    <t>W kalkulatorze aktywne są jedynie komórki, w których wprowadzane są dane dotyczące badanego przedsiębiorstwa. Dla ułatwienia i zwrócenia uwagi użytkownika komórki te są cieniowane (w zależności od arkusza cieniowanie jest pionowe lub poziome). Cieniowanie znika po wprowadzeniu danych.</t>
  </si>
  <si>
    <t>ARKUSZ KOSZTY ABSENCJI</t>
  </si>
  <si>
    <t>INSTRUKCJA WPROWADZANIA DANYCH:</t>
  </si>
  <si>
    <t xml:space="preserve">W tabeli 1.A możliwe jest wprowadzenie danych odnośnie średniej stawki godzinowej pracowników z trzech wyszczególnionych grup:
• Grupa A to kadra kierownicza średniego szczebla;
• Grupa B to specjaliści, w tym specjaliści ds. bhp;
• Grupa C to pracownicy szeregowi.
W tabeli 1.B.1. przewidziano miejsce wprowadzenia danych odnośnie kosztów bezpośrednich absencji chorobowej takich jak:
• wynagrodzenia pracowników przebywającym na zwolnieniach, a wypłacane z funduszu przedsiębiorstwa,
• koszty zastępstw,
• wypłaty za nadgodziny,
• koszty wynagrodzeń pracowników dodatkowych/oddelegowanych,
• inne koszty ponoszone przez przedsiębiorstwo w tym zakresie. 
W tabeli 1.B.2. można wprowadzić dane odnośnie:
• kosztów związanych z pozyskaniem nowych pracowników w tym kosztów rekrutacji oraz kosztów szkoleń i wdrożenia do nowych obowiązków
• szacowanych strat wynikających z opóźnionej i/lub niewykonanej pracy
• innych kosztów pośrednich w tym zakresie. </t>
  </si>
  <si>
    <t>ARKUSZ KOSZTY WYPADKÓW</t>
  </si>
  <si>
    <t>ARKUSZ 3. KOSZTY ZDARZEŃ BEZURAZOWYCH</t>
  </si>
  <si>
    <t>ARKUSZ 4. KOSZTY INNOWACJI</t>
  </si>
  <si>
    <t>Arkusz został tak przygotowany, aby w kolejnych tabelach 4.A.1., 4.A.2. oraz 4.A.3. możliwe było opisanie pod względem nakładów trzech tego typu wdrożeń.
Do kalkulatora mogą zostać wpisane następujące dane dotyczące innowacji to:
• koszt zakup sprzętu i materiałów, w tym oprogramowania,
• koszty zakupu literatury fachowej (czasopisma, książki),
• koszty zmian organizacyjnych na stanowisku pracy,
• koszt zakup usług zewnętrznych, w tym: pomiarów czynników środowiska pracy,
• koszty zatrudnienia ekspertów i konsultantów zewnętrznych,
• koszt zewnętrznych trenerów,
• koszt uczestnictwa w szkoleniu poszczególnych grup pracowników,
• koszty informowania i promocji,
• koszt uczestnictwa w działaniach promocyjnych i informacyjnych,
• inne koszty ponoszone przez przedsiębiorstwo w tym zakresie.
Koszt uczestnictwa w szkoleniu pracowników z poszczególnych grup zdefiniowanych w arkuszu 1. jest wyliczany na podstawie danych, które należy wprowadzić:
• liczby osób objętych innowacją,
• liczby osób przeszkolonych,
• liczba szkoleń,
• średniego czasu 1 szkolenia (w godz.),
• innych koszty szkoleń (w tym koszty delegacji).
Koszty informowania i promocji jest wyznaczanie na podstawie wprowadzanych informacji o kosztach takich jak:
• plakaty, ulotki 
• konkursy bhp, nagrody
• organizacja dni bezpieczeństwa
• inne 
Koszt uczestnictwa w działaniach promocyjnych i informacyjnych wyznaczany jest na podstawie wprowadzanych danych:
• liczby spotkań i wydarzeń promocyjnych,
• liczby  kierowników średniego szczebla uczestniczących w wydarzeniach,
• liczby pracowników produkcyjnych uczestniczących w wydarzeniach,
• liczby specjalistów, w tym specjalistów ds. bhp uczestniczących w wydarzeniach,
• średniego czasu spotkań (w godz.).</t>
  </si>
  <si>
    <t>ARKUSZ 5. KOSZTY-KORZYŚCI</t>
  </si>
  <si>
    <t>W tabeli 2.A. należy wprowadzić dane dotyczące strat czasowych. Istotne są:
• liczba osób uczestniczących,
• liczba straconych dni.
Wprowadzane dane są uporządkowane według poddziału na:
• czas stracony przez ofiary wypadku,
• czas stracony przez świadków, osoby udzielające pomocy, prowadzące dochodzenie powypadkowe
W każdym z tych elementów wprowadzono podział w zależności od przynależności do grup pracowniczych zdefiniowanych w arkuszu 1. 
W tabeli 2.B. możliwe jest wpisanie danych dotyczących strat poniesionych wskutek wypadku. Uwzględnione w kalkulacji koszty dotyczą:
• kosztu nadgodzin i zastępstw,
• strat materialnych (np. zniszczone maszyny lub wyroby),
• kosztów napraw,
• kosztu zakłóceń produkcji, niezrealizowane i opóźnione zamówienia, utrata dochodów,
• odszkodowań i kar wypłaconych poszkodowanym przez przedsiębiorstwo,
• odszkodowań wypłaconych przedsiębiorstwu przez firmę ubezpieczeniową,
• kosztu straconego czasu wyznaczonego na podstawie wprowadzonych wcześniej do tabeli 2.a. danych.
Arkusz został tak przygotowany, aby możliwe było wprowadzenie danych odnośnie 20 wypadków</t>
  </si>
  <si>
    <t xml:space="preserve">W tabeli 3.A. należy wpisać dane dotyczące strat czasowych wynikających z zaistnienia zdarzeń bezurazowych uczestników i/lub świadków zdarzenia oraz osoby prowadzący dochodzenie. Wprowadzono podział w zależności od przynależności do grup pracowniczych zdefiniowanych w arkuszu 1. Dla każdej z grup istotne są dwa elementy: 
• liczba osób uczestniczących,
• liczba straconych dni.
W tabeli 3.B. możliwe jest wpisanie danych dotyczących strat poniesionych wskutek wypadku. Uwzględnione w kalkulacji koszty to:
• koszt nadgodzin i zastępstw,
• straty materialne (np. zniszczone maszyny lub wyroby),
• koszty napraw,
• koszt zakłóceń produkcji, niezrealizowane i opóźnione zamówienia, utrata dochodów,
• odszkodowania wypłacone przedsiębiorstwu przez firmę ubezpieczeniową,
• koszt straconego czasu wyznaczony na podstawie wcześniej wprowadzonych do tabeli 3.A danych.
Arkusz przygotowano tak, aby możliwe było wprowadzenie 40 przypadków zdarzeń bezurazowych. </t>
  </si>
  <si>
    <t>W tej części należy wprowadzić procentowe wartości zakładanych zmian dotyczących:
• wielkości spadku absencji,
• wielkości obniżenia wypadkowości,
• wielkości spadku liczby zdarzeń bezura0zowych,
• wielkości wzrostu produktywności.
Umożliwiono również wprowadzenie danych odnośnie innych, nie wpisywanych wcześniej kosztów związanych z innowacjami.</t>
  </si>
  <si>
    <t>1.</t>
  </si>
  <si>
    <t>2.</t>
  </si>
  <si>
    <t>3.</t>
  </si>
  <si>
    <t>Nazwa innowacji:</t>
  </si>
  <si>
    <t>liczba pracowników szeregowych uczestniczących w  wydarzeniach</t>
  </si>
  <si>
    <t>Inne koszty</t>
  </si>
  <si>
    <r>
      <t>liczba osób   L</t>
    </r>
    <r>
      <rPr>
        <vertAlign val="subscript"/>
        <sz val="9"/>
        <rFont val="Calibri"/>
        <family val="2"/>
        <charset val="238"/>
        <scheme val="minor"/>
      </rPr>
      <t>oC</t>
    </r>
  </si>
  <si>
    <r>
      <t>liczba straconych dni D</t>
    </r>
    <r>
      <rPr>
        <vertAlign val="subscript"/>
        <sz val="9"/>
        <rFont val="Calibri"/>
        <family val="2"/>
        <charset val="238"/>
        <scheme val="minor"/>
      </rPr>
      <t>oC</t>
    </r>
  </si>
  <si>
    <r>
      <t>liczba osób L</t>
    </r>
    <r>
      <rPr>
        <vertAlign val="subscript"/>
        <sz val="9"/>
        <rFont val="Calibri"/>
        <family val="2"/>
        <charset val="238"/>
        <scheme val="minor"/>
      </rPr>
      <t>oB</t>
    </r>
  </si>
  <si>
    <r>
      <t>liczba straconych dni D</t>
    </r>
    <r>
      <rPr>
        <vertAlign val="subscript"/>
        <sz val="9"/>
        <rFont val="Calibri"/>
        <family val="2"/>
        <charset val="238"/>
        <scheme val="minor"/>
      </rPr>
      <t>oB</t>
    </r>
  </si>
  <si>
    <r>
      <t>liczba osób L</t>
    </r>
    <r>
      <rPr>
        <vertAlign val="subscript"/>
        <sz val="9"/>
        <rFont val="Calibri"/>
        <family val="2"/>
        <charset val="238"/>
        <scheme val="minor"/>
      </rPr>
      <t>oA</t>
    </r>
  </si>
  <si>
    <r>
      <t>liczba straconych dni D</t>
    </r>
    <r>
      <rPr>
        <vertAlign val="subscript"/>
        <sz val="9"/>
        <rFont val="Calibri"/>
        <family val="2"/>
        <charset val="238"/>
        <scheme val="minor"/>
      </rPr>
      <t>oA</t>
    </r>
  </si>
  <si>
    <r>
      <t>liczba osób   L</t>
    </r>
    <r>
      <rPr>
        <vertAlign val="subscript"/>
        <sz val="9"/>
        <rFont val="Calibri"/>
        <family val="2"/>
        <charset val="238"/>
        <scheme val="minor"/>
      </rPr>
      <t>śC</t>
    </r>
  </si>
  <si>
    <r>
      <t>liczba straconych dni D</t>
    </r>
    <r>
      <rPr>
        <vertAlign val="subscript"/>
        <sz val="9"/>
        <rFont val="Calibri"/>
        <family val="2"/>
        <charset val="238"/>
        <scheme val="minor"/>
      </rPr>
      <t>śC</t>
    </r>
  </si>
  <si>
    <r>
      <t>liczba osób   L</t>
    </r>
    <r>
      <rPr>
        <vertAlign val="subscript"/>
        <sz val="9"/>
        <rFont val="Calibri"/>
        <family val="2"/>
        <charset val="238"/>
        <scheme val="minor"/>
      </rPr>
      <t>śB</t>
    </r>
  </si>
  <si>
    <r>
      <t>liczba straconych dni D</t>
    </r>
    <r>
      <rPr>
        <vertAlign val="subscript"/>
        <sz val="9"/>
        <rFont val="Calibri"/>
        <family val="2"/>
        <charset val="238"/>
        <scheme val="minor"/>
      </rPr>
      <t>śB</t>
    </r>
  </si>
  <si>
    <r>
      <t>liczba osób   L</t>
    </r>
    <r>
      <rPr>
        <vertAlign val="subscript"/>
        <sz val="9"/>
        <rFont val="Calibri"/>
        <family val="2"/>
        <charset val="238"/>
        <scheme val="minor"/>
      </rPr>
      <t>śA</t>
    </r>
  </si>
  <si>
    <r>
      <t>liczba straconych dni D</t>
    </r>
    <r>
      <rPr>
        <vertAlign val="subscript"/>
        <sz val="9"/>
        <rFont val="Calibri"/>
        <family val="2"/>
        <charset val="238"/>
        <scheme val="minor"/>
      </rPr>
      <t>śA</t>
    </r>
  </si>
  <si>
    <t>w trakcie 1go roku</t>
  </si>
  <si>
    <t>w trakcie 2go roku</t>
  </si>
  <si>
    <t>w trakcie 3go roku</t>
  </si>
  <si>
    <t>liczba specjalistów, w tym specjalistów ds. bhp  uczestniczących w wydarzeniach</t>
  </si>
  <si>
    <t>Opis kosztów2</t>
  </si>
  <si>
    <t>4.A.1 KOSZT WDROŻENIA INNOWACJI 1 c.d.</t>
  </si>
  <si>
    <t>4.A.2. KOSZT WDROŻENIA INNOWACJI 2 c.d.</t>
  </si>
  <si>
    <t>4.A.3. KOSZT WDROŻENIA INNOWACJI 3 c.d.</t>
  </si>
  <si>
    <t>liczba pracowników szeregowych  uczestniczących w  wydarzeniach</t>
  </si>
  <si>
    <t>Opis kosztów3</t>
  </si>
  <si>
    <t>Kadra kierownicza średniego szczebla</t>
  </si>
  <si>
    <t>Specjaliści, w tym specjaliści ds. bhp</t>
  </si>
  <si>
    <t>Pracownicy szeregowi</t>
  </si>
  <si>
    <t>Koszt napraw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</si>
</sst>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#,##0\ &quot;zł&quot;;\-#,##0\ &quot;zł&quot;"/>
    <numFmt numFmtId="42" formatCode="_-* #,##0\ &quot;zł&quot;_-;\-* #,##0\ &quot;zł&quot;_-;_-* &quot;-&quot;\ &quot;zł&quot;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_-* #,##0\ &quot;zł&quot;_-;\-* #,##0\ &quot;zł&quot;_-;_-* &quot;-&quot;??\ &quot;zł&quot;_-;_-@_-"/>
    <numFmt numFmtId="166" formatCode="_-* #,##0.00\ [$zł-415]_-;\-* #,##0.00\ [$zł-415]_-;_-* &quot;-&quot;??\ [$zł-415]_-;_-@_-"/>
    <numFmt numFmtId="167" formatCode="#,##0_ ;\-#,##0\ "/>
    <numFmt numFmtId="168" formatCode="#,##0.0_ ;\-#,##0.0\ 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vertAlign val="subscript"/>
      <sz val="10"/>
      <name val="Calibri"/>
      <family val="2"/>
      <charset val="238"/>
      <scheme val="minor"/>
    </font>
    <font>
      <sz val="16"/>
      <color rgb="FF000000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  <font>
      <sz val="36"/>
      <color rgb="FFFF0000"/>
      <name val="Calibri"/>
      <family val="2"/>
      <charset val="238"/>
      <scheme val="minor"/>
    </font>
    <font>
      <b/>
      <sz val="48"/>
      <color rgb="FFFF0000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vertAlign val="subscript"/>
      <sz val="9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</patternFill>
    </fill>
  </fills>
  <borders count="5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/>
      </left>
      <right style="dotted">
        <color theme="0"/>
      </right>
      <top style="dotted">
        <color theme="0"/>
      </top>
      <bottom style="dotted">
        <color theme="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1"/>
      </left>
      <right style="thin">
        <color theme="0"/>
      </right>
      <top/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dotted">
        <color theme="0"/>
      </left>
      <right style="dotted">
        <color theme="0"/>
      </right>
      <top style="dotted">
        <color theme="0"/>
      </top>
      <bottom/>
      <diagonal/>
    </border>
    <border>
      <left style="dotted">
        <color theme="0"/>
      </left>
      <right/>
      <top style="dotted">
        <color theme="0"/>
      </top>
      <bottom style="dotted">
        <color theme="0"/>
      </bottom>
      <diagonal/>
    </border>
    <border>
      <left style="dotted">
        <color theme="0"/>
      </left>
      <right style="dotted">
        <color theme="0"/>
      </right>
      <top/>
      <bottom/>
      <diagonal/>
    </border>
    <border>
      <left/>
      <right style="dotted">
        <color theme="0"/>
      </right>
      <top style="dotted">
        <color theme="0"/>
      </top>
      <bottom style="dotted">
        <color theme="0"/>
      </bottom>
      <diagonal/>
    </border>
    <border>
      <left/>
      <right/>
      <top style="dotted">
        <color theme="0"/>
      </top>
      <bottom/>
      <diagonal/>
    </border>
    <border>
      <left/>
      <right style="dotted">
        <color theme="0"/>
      </right>
      <top style="dotted">
        <color theme="0"/>
      </top>
      <bottom/>
      <diagonal/>
    </border>
    <border>
      <left style="dotted">
        <color theme="0"/>
      </left>
      <right/>
      <top style="dotted">
        <color theme="0"/>
      </top>
      <bottom/>
      <diagonal/>
    </border>
    <border>
      <left/>
      <right style="dotted">
        <color theme="0"/>
      </right>
      <top/>
      <bottom style="dotted">
        <color theme="0"/>
      </bottom>
      <diagonal/>
    </border>
    <border>
      <left style="dotted">
        <color theme="0"/>
      </left>
      <right/>
      <top/>
      <bottom/>
      <diagonal/>
    </border>
    <border>
      <left/>
      <right/>
      <top style="dotted">
        <color theme="0"/>
      </top>
      <bottom style="dotted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5" applyNumberFormat="0" applyAlignment="0" applyProtection="0"/>
    <xf numFmtId="0" fontId="1" fillId="4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12" borderId="0" applyNumberFormat="0" applyBorder="0" applyAlignment="0" applyProtection="0"/>
  </cellStyleXfs>
  <cellXfs count="258">
    <xf numFmtId="0" fontId="0" fillId="0" borderId="0" xfId="0"/>
    <xf numFmtId="0" fontId="4" fillId="0" borderId="3" xfId="0" applyFont="1" applyBorder="1"/>
    <xf numFmtId="0" fontId="4" fillId="0" borderId="3" xfId="0" applyFont="1" applyBorder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44" fontId="6" fillId="0" borderId="6" xfId="0" applyNumberFormat="1" applyFont="1" applyBorder="1" applyAlignment="1">
      <alignment horizontal="center" vertical="center" wrapText="1"/>
    </xf>
    <xf numFmtId="44" fontId="7" fillId="0" borderId="22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7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10" xfId="0" applyFont="1" applyBorder="1" applyAlignment="1" applyProtection="1">
      <alignment vertical="center"/>
      <protection locked="0"/>
    </xf>
    <xf numFmtId="0" fontId="6" fillId="0" borderId="10" xfId="0" applyFont="1" applyBorder="1" applyAlignment="1" applyProtection="1">
      <alignment vertical="center" wrapText="1"/>
      <protection locked="0"/>
    </xf>
    <xf numFmtId="0" fontId="7" fillId="0" borderId="3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165" fontId="6" fillId="0" borderId="2" xfId="1" applyNumberFormat="1" applyFont="1" applyBorder="1" applyAlignment="1" applyProtection="1">
      <alignment vertical="center" wrapText="1"/>
      <protection locked="0"/>
    </xf>
    <xf numFmtId="165" fontId="6" fillId="0" borderId="3" xfId="1" applyNumberFormat="1" applyFont="1" applyBorder="1" applyAlignment="1" applyProtection="1">
      <alignment vertical="center" wrapText="1"/>
      <protection locked="0"/>
    </xf>
    <xf numFmtId="165" fontId="6" fillId="0" borderId="4" xfId="1" applyNumberFormat="1" applyFont="1" applyBorder="1" applyAlignment="1" applyProtection="1">
      <alignment vertical="center" wrapText="1"/>
      <protection locked="0"/>
    </xf>
    <xf numFmtId="165" fontId="6" fillId="0" borderId="6" xfId="1" applyNumberFormat="1" applyFont="1" applyBorder="1" applyAlignment="1" applyProtection="1">
      <alignment vertical="center"/>
      <protection locked="0"/>
    </xf>
    <xf numFmtId="165" fontId="6" fillId="0" borderId="7" xfId="1" applyNumberFormat="1" applyFont="1" applyBorder="1" applyAlignment="1" applyProtection="1">
      <alignment vertical="center"/>
      <protection locked="0"/>
    </xf>
    <xf numFmtId="165" fontId="6" fillId="0" borderId="8" xfId="1" applyNumberFormat="1" applyFont="1" applyBorder="1" applyAlignment="1" applyProtection="1">
      <alignment vertical="center"/>
      <protection locked="0"/>
    </xf>
    <xf numFmtId="165" fontId="6" fillId="0" borderId="2" xfId="1" applyNumberFormat="1" applyFont="1" applyBorder="1" applyAlignment="1" applyProtection="1">
      <alignment vertical="center"/>
      <protection locked="0"/>
    </xf>
    <xf numFmtId="165" fontId="6" fillId="0" borderId="3" xfId="1" applyNumberFormat="1" applyFont="1" applyBorder="1" applyAlignment="1" applyProtection="1">
      <alignment vertical="center"/>
      <protection locked="0"/>
    </xf>
    <xf numFmtId="165" fontId="6" fillId="0" borderId="4" xfId="1" applyNumberFormat="1" applyFont="1" applyBorder="1" applyAlignment="1" applyProtection="1">
      <alignment vertical="center"/>
      <protection locked="0"/>
    </xf>
    <xf numFmtId="165" fontId="6" fillId="0" borderId="9" xfId="1" applyNumberFormat="1" applyFont="1" applyBorder="1" applyAlignment="1" applyProtection="1">
      <alignment vertical="center"/>
      <protection locked="0"/>
    </xf>
    <xf numFmtId="165" fontId="6" fillId="0" borderId="10" xfId="1" applyNumberFormat="1" applyFont="1" applyBorder="1" applyAlignment="1" applyProtection="1">
      <alignment vertical="center"/>
      <protection locked="0"/>
    </xf>
    <xf numFmtId="165" fontId="6" fillId="0" borderId="11" xfId="1" applyNumberFormat="1" applyFont="1" applyBorder="1" applyAlignment="1" applyProtection="1">
      <alignment vertical="center"/>
      <protection locked="0"/>
    </xf>
    <xf numFmtId="165" fontId="7" fillId="0" borderId="2" xfId="1" applyNumberFormat="1" applyFont="1" applyBorder="1" applyAlignment="1" applyProtection="1">
      <alignment vertical="center" wrapText="1"/>
    </xf>
    <xf numFmtId="165" fontId="7" fillId="0" borderId="0" xfId="1" applyNumberFormat="1" applyFont="1" applyFill="1" applyBorder="1" applyAlignment="1" applyProtection="1">
      <alignment vertical="center" wrapText="1"/>
    </xf>
    <xf numFmtId="165" fontId="7" fillId="7" borderId="3" xfId="1" applyNumberFormat="1" applyFont="1" applyFill="1" applyBorder="1" applyAlignment="1" applyProtection="1">
      <alignment horizontal="right" vertical="center"/>
    </xf>
    <xf numFmtId="0" fontId="4" fillId="0" borderId="13" xfId="0" applyFont="1" applyBorder="1"/>
    <xf numFmtId="0" fontId="6" fillId="0" borderId="26" xfId="0" applyFont="1" applyBorder="1"/>
    <xf numFmtId="0" fontId="4" fillId="0" borderId="26" xfId="0" applyFont="1" applyBorder="1"/>
    <xf numFmtId="0" fontId="4" fillId="0" borderId="28" xfId="0" applyFont="1" applyBorder="1"/>
    <xf numFmtId="165" fontId="6" fillId="0" borderId="28" xfId="1" applyNumberFormat="1" applyFont="1" applyBorder="1" applyProtection="1"/>
    <xf numFmtId="165" fontId="6" fillId="0" borderId="13" xfId="1" applyNumberFormat="1" applyFont="1" applyBorder="1" applyAlignment="1" applyProtection="1">
      <alignment wrapText="1"/>
    </xf>
    <xf numFmtId="9" fontId="6" fillId="0" borderId="13" xfId="5" applyFont="1" applyBorder="1" applyAlignment="1" applyProtection="1">
      <alignment wrapText="1"/>
    </xf>
    <xf numFmtId="165" fontId="6" fillId="0" borderId="13" xfId="1" applyNumberFormat="1" applyFont="1" applyBorder="1" applyProtection="1"/>
    <xf numFmtId="0" fontId="4" fillId="0" borderId="13" xfId="0" applyFont="1" applyBorder="1" applyAlignment="1">
      <alignment wrapText="1"/>
    </xf>
    <xf numFmtId="5" fontId="6" fillId="0" borderId="13" xfId="1" applyNumberFormat="1" applyFont="1" applyBorder="1" applyAlignment="1" applyProtection="1">
      <alignment wrapText="1"/>
      <protection locked="0"/>
    </xf>
    <xf numFmtId="9" fontId="6" fillId="0" borderId="13" xfId="5" applyFont="1" applyBorder="1" applyAlignment="1" applyProtection="1">
      <alignment wrapText="1"/>
      <protection locked="0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 wrapText="1"/>
    </xf>
    <xf numFmtId="0" fontId="4" fillId="0" borderId="13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6" fillId="0" borderId="33" xfId="0" applyFont="1" applyBorder="1" applyAlignment="1">
      <alignment vertical="center" wrapText="1"/>
    </xf>
    <xf numFmtId="9" fontId="6" fillId="0" borderId="26" xfId="5" applyFont="1" applyBorder="1" applyAlignment="1" applyProtection="1">
      <alignment wrapText="1"/>
      <protection locked="0"/>
    </xf>
    <xf numFmtId="165" fontId="6" fillId="0" borderId="34" xfId="1" applyNumberFormat="1" applyFont="1" applyBorder="1" applyProtection="1"/>
    <xf numFmtId="5" fontId="6" fillId="0" borderId="26" xfId="1" applyNumberFormat="1" applyFont="1" applyBorder="1" applyAlignment="1" applyProtection="1">
      <alignment wrapText="1"/>
      <protection locked="0"/>
    </xf>
    <xf numFmtId="165" fontId="6" fillId="0" borderId="26" xfId="1" applyNumberFormat="1" applyFont="1" applyBorder="1" applyProtection="1"/>
    <xf numFmtId="0" fontId="4" fillId="0" borderId="26" xfId="0" applyFont="1" applyBorder="1" applyAlignment="1">
      <alignment wrapText="1"/>
    </xf>
    <xf numFmtId="0" fontId="6" fillId="0" borderId="32" xfId="0" applyFont="1" applyBorder="1" applyAlignment="1">
      <alignment vertical="center" wrapText="1"/>
    </xf>
    <xf numFmtId="0" fontId="7" fillId="0" borderId="31" xfId="3" applyFont="1" applyFill="1" applyBorder="1" applyAlignment="1" applyProtection="1">
      <alignment horizontal="left" vertical="center"/>
    </xf>
    <xf numFmtId="0" fontId="7" fillId="0" borderId="0" xfId="3" applyFont="1" applyFill="1" applyBorder="1" applyAlignment="1" applyProtection="1">
      <alignment horizontal="left" vertical="center"/>
    </xf>
    <xf numFmtId="165" fontId="6" fillId="0" borderId="25" xfId="5" applyNumberFormat="1" applyFont="1" applyBorder="1" applyProtection="1"/>
    <xf numFmtId="165" fontId="6" fillId="0" borderId="28" xfId="1" applyNumberFormat="1" applyFont="1" applyFill="1" applyBorder="1" applyProtection="1"/>
    <xf numFmtId="9" fontId="6" fillId="0" borderId="13" xfId="5" applyFont="1" applyFill="1" applyBorder="1" applyAlignment="1" applyProtection="1">
      <alignment wrapText="1"/>
      <protection locked="0"/>
    </xf>
    <xf numFmtId="165" fontId="6" fillId="0" borderId="34" xfId="1" applyNumberFormat="1" applyFont="1" applyFill="1" applyBorder="1" applyProtection="1"/>
    <xf numFmtId="9" fontId="6" fillId="0" borderId="26" xfId="5" applyFont="1" applyFill="1" applyBorder="1" applyAlignment="1" applyProtection="1">
      <alignment wrapText="1"/>
      <protection locked="0"/>
    </xf>
    <xf numFmtId="165" fontId="7" fillId="7" borderId="3" xfId="0" applyNumberFormat="1" applyFont="1" applyFill="1" applyBorder="1" applyAlignment="1">
      <alignment horizontal="right" vertical="center"/>
    </xf>
    <xf numFmtId="165" fontId="6" fillId="0" borderId="28" xfId="5" applyNumberFormat="1" applyFont="1" applyBorder="1" applyProtection="1"/>
    <xf numFmtId="0" fontId="6" fillId="0" borderId="11" xfId="0" applyFont="1" applyBorder="1" applyAlignment="1">
      <alignment vertical="center"/>
    </xf>
    <xf numFmtId="0" fontId="6" fillId="0" borderId="3" xfId="0" applyFont="1" applyBorder="1" applyAlignment="1">
      <alignment horizontal="left" vertical="center" indent="4"/>
    </xf>
    <xf numFmtId="0" fontId="0" fillId="0" borderId="3" xfId="0" applyBorder="1" applyProtection="1"/>
    <xf numFmtId="0" fontId="0" fillId="0" borderId="10" xfId="0" applyBorder="1" applyProtection="1"/>
    <xf numFmtId="0" fontId="0" fillId="0" borderId="4" xfId="0" applyBorder="1" applyProtection="1"/>
    <xf numFmtId="0" fontId="0" fillId="9" borderId="35" xfId="0" applyFill="1" applyBorder="1" applyProtection="1"/>
    <xf numFmtId="0" fontId="0" fillId="9" borderId="36" xfId="0" applyFill="1" applyBorder="1" applyProtection="1"/>
    <xf numFmtId="0" fontId="0" fillId="9" borderId="37" xfId="0" applyFill="1" applyBorder="1" applyProtection="1"/>
    <xf numFmtId="0" fontId="0" fillId="0" borderId="2" xfId="0" applyBorder="1" applyProtection="1"/>
    <xf numFmtId="0" fontId="0" fillId="0" borderId="4" xfId="0" applyBorder="1" applyAlignment="1" applyProtection="1">
      <alignment horizontal="center" vertical="center"/>
    </xf>
    <xf numFmtId="0" fontId="0" fillId="9" borderId="38" xfId="0" applyFill="1" applyBorder="1" applyAlignment="1" applyProtection="1">
      <alignment horizontal="center" vertical="center"/>
    </xf>
    <xf numFmtId="0" fontId="0" fillId="9" borderId="0" xfId="0" applyFill="1" applyAlignment="1" applyProtection="1">
      <alignment horizontal="center" vertical="center"/>
    </xf>
    <xf numFmtId="0" fontId="0" fillId="9" borderId="39" xfId="0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9" borderId="38" xfId="0" applyFill="1" applyBorder="1" applyProtection="1"/>
    <xf numFmtId="0" fontId="0" fillId="9" borderId="0" xfId="0" applyFill="1" applyProtection="1"/>
    <xf numFmtId="0" fontId="0" fillId="9" borderId="39" xfId="0" applyFill="1" applyBorder="1" applyProtection="1"/>
    <xf numFmtId="0" fontId="10" fillId="0" borderId="4" xfId="0" applyFont="1" applyBorder="1" applyAlignment="1" applyProtection="1">
      <alignment vertical="center"/>
    </xf>
    <xf numFmtId="0" fontId="10" fillId="9" borderId="38" xfId="0" applyFont="1" applyFill="1" applyBorder="1" applyAlignment="1" applyProtection="1">
      <alignment vertical="center"/>
    </xf>
    <xf numFmtId="0" fontId="10" fillId="9" borderId="0" xfId="0" applyFont="1" applyFill="1" applyAlignment="1" applyProtection="1">
      <alignment vertical="center"/>
    </xf>
    <xf numFmtId="0" fontId="10" fillId="9" borderId="0" xfId="0" applyFont="1" applyFill="1" applyAlignment="1" applyProtection="1">
      <alignment horizontal="center" vertical="center"/>
    </xf>
    <xf numFmtId="0" fontId="10" fillId="9" borderId="39" xfId="0" applyFont="1" applyFill="1" applyBorder="1" applyAlignment="1" applyProtection="1">
      <alignment vertical="center"/>
    </xf>
    <xf numFmtId="0" fontId="10" fillId="0" borderId="2" xfId="0" applyFont="1" applyBorder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0" fontId="16" fillId="9" borderId="38" xfId="0" applyFont="1" applyFill="1" applyBorder="1" applyAlignment="1" applyProtection="1">
      <alignment horizontal="right"/>
    </xf>
    <xf numFmtId="0" fontId="0" fillId="9" borderId="40" xfId="0" applyFill="1" applyBorder="1" applyProtection="1"/>
    <xf numFmtId="0" fontId="0" fillId="9" borderId="41" xfId="0" applyFill="1" applyBorder="1" applyProtection="1"/>
    <xf numFmtId="0" fontId="0" fillId="9" borderId="42" xfId="0" applyFill="1" applyBorder="1" applyProtection="1"/>
    <xf numFmtId="0" fontId="0" fillId="0" borderId="7" xfId="0" applyBorder="1" applyProtection="1"/>
    <xf numFmtId="0" fontId="4" fillId="0" borderId="3" xfId="0" applyFont="1" applyBorder="1" applyAlignment="1" applyProtection="1">
      <alignment horizontal="justify" vertical="center"/>
    </xf>
    <xf numFmtId="0" fontId="15" fillId="0" borderId="3" xfId="0" applyFont="1" applyBorder="1" applyProtection="1"/>
    <xf numFmtId="0" fontId="14" fillId="0" borderId="3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/>
    </xf>
    <xf numFmtId="0" fontId="4" fillId="0" borderId="3" xfId="0" applyFont="1" applyBorder="1" applyAlignment="1" applyProtection="1">
      <alignment wrapText="1"/>
    </xf>
    <xf numFmtId="0" fontId="4" fillId="0" borderId="3" xfId="0" applyFont="1" applyBorder="1" applyProtection="1"/>
    <xf numFmtId="0" fontId="16" fillId="9" borderId="0" xfId="0" applyFont="1" applyFill="1" applyBorder="1" applyProtection="1"/>
    <xf numFmtId="0" fontId="18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0" fontId="19" fillId="10" borderId="3" xfId="0" applyFont="1" applyFill="1" applyBorder="1" applyAlignment="1">
      <alignment horizontal="left" vertical="center" wrapText="1"/>
    </xf>
    <xf numFmtId="0" fontId="18" fillId="6" borderId="3" xfId="0" applyFont="1" applyFill="1" applyBorder="1" applyAlignment="1">
      <alignment horizontal="left" vertical="center" wrapText="1"/>
    </xf>
    <xf numFmtId="0" fontId="19" fillId="10" borderId="10" xfId="0" applyFont="1" applyFill="1" applyBorder="1" applyAlignment="1">
      <alignment horizontal="left" vertical="center" wrapText="1"/>
    </xf>
    <xf numFmtId="0" fontId="18" fillId="0" borderId="3" xfId="0" applyFont="1" applyBorder="1" applyAlignment="1">
      <alignment horizontal="center"/>
    </xf>
    <xf numFmtId="0" fontId="20" fillId="2" borderId="0" xfId="2" applyFont="1" applyBorder="1" applyAlignment="1" applyProtection="1">
      <alignment horizontal="center" vertical="center" wrapText="1"/>
    </xf>
    <xf numFmtId="0" fontId="21" fillId="0" borderId="3" xfId="0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0" fontId="21" fillId="0" borderId="20" xfId="0" applyFont="1" applyBorder="1" applyAlignment="1">
      <alignment horizontal="center" vertical="center" wrapText="1"/>
    </xf>
    <xf numFmtId="0" fontId="21" fillId="0" borderId="2" xfId="0" applyFont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1" fillId="0" borderId="2" xfId="0" applyFont="1" applyBorder="1" applyAlignment="1">
      <alignment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0" xfId="7" applyFont="1" applyFill="1" applyBorder="1" applyAlignment="1" applyProtection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/>
    <xf numFmtId="0" fontId="21" fillId="0" borderId="3" xfId="0" applyFont="1" applyBorder="1" applyAlignment="1" applyProtection="1">
      <alignment vertical="center" wrapText="1"/>
      <protection locked="0"/>
    </xf>
    <xf numFmtId="0" fontId="21" fillId="0" borderId="2" xfId="0" applyFont="1" applyBorder="1"/>
    <xf numFmtId="0" fontId="21" fillId="0" borderId="3" xfId="0" applyFont="1" applyBorder="1"/>
    <xf numFmtId="0" fontId="21" fillId="0" borderId="3" xfId="0" applyFont="1" applyBorder="1" applyProtection="1">
      <protection locked="0"/>
    </xf>
    <xf numFmtId="0" fontId="21" fillId="0" borderId="6" xfId="0" applyFont="1" applyBorder="1"/>
    <xf numFmtId="0" fontId="22" fillId="0" borderId="2" xfId="0" applyFont="1" applyBorder="1" applyAlignment="1">
      <alignment vertical="center" wrapText="1"/>
    </xf>
    <xf numFmtId="0" fontId="22" fillId="0" borderId="4" xfId="0" applyFont="1" applyBorder="1" applyAlignment="1">
      <alignment horizontal="center" vertical="center"/>
    </xf>
    <xf numFmtId="42" fontId="20" fillId="0" borderId="0" xfId="1" applyNumberFormat="1" applyFont="1" applyAlignment="1">
      <alignment vertical="center" wrapText="1"/>
    </xf>
    <xf numFmtId="42" fontId="21" fillId="0" borderId="17" xfId="1" applyNumberFormat="1" applyFont="1" applyFill="1" applyBorder="1" applyAlignment="1" applyProtection="1">
      <alignment vertical="center" wrapText="1"/>
      <protection locked="0"/>
    </xf>
    <xf numFmtId="42" fontId="21" fillId="0" borderId="3" xfId="1" applyNumberFormat="1" applyFont="1" applyFill="1" applyBorder="1" applyAlignment="1" applyProtection="1">
      <alignment vertical="center" wrapText="1"/>
      <protection locked="0"/>
    </xf>
    <xf numFmtId="42" fontId="21" fillId="0" borderId="4" xfId="1" applyNumberFormat="1" applyFont="1" applyFill="1" applyBorder="1" applyAlignment="1" applyProtection="1">
      <alignment vertical="center" wrapText="1"/>
      <protection locked="0"/>
    </xf>
    <xf numFmtId="42" fontId="21" fillId="0" borderId="0" xfId="1" applyNumberFormat="1" applyFont="1" applyFill="1" applyBorder="1" applyAlignment="1" applyProtection="1">
      <alignment vertical="center" wrapText="1"/>
      <protection locked="0"/>
    </xf>
    <xf numFmtId="42" fontId="20" fillId="0" borderId="0" xfId="1" applyNumberFormat="1" applyFont="1" applyFill="1" applyBorder="1" applyAlignment="1" applyProtection="1">
      <alignment vertical="center" wrapText="1"/>
    </xf>
    <xf numFmtId="42" fontId="21" fillId="0" borderId="14" xfId="1" applyNumberFormat="1" applyFont="1" applyFill="1" applyBorder="1" applyAlignment="1" applyProtection="1">
      <alignment vertical="center" wrapText="1"/>
      <protection locked="0"/>
    </xf>
    <xf numFmtId="42" fontId="21" fillId="0" borderId="15" xfId="1" applyNumberFormat="1" applyFont="1" applyFill="1" applyBorder="1" applyAlignment="1" applyProtection="1">
      <alignment vertical="center" wrapText="1"/>
      <protection locked="0"/>
    </xf>
    <xf numFmtId="42" fontId="21" fillId="0" borderId="18" xfId="1" applyNumberFormat="1" applyFont="1" applyFill="1" applyBorder="1" applyAlignment="1" applyProtection="1">
      <alignment vertical="center" wrapText="1"/>
      <protection locked="0"/>
    </xf>
    <xf numFmtId="42" fontId="20" fillId="6" borderId="10" xfId="1" applyNumberFormat="1" applyFont="1" applyFill="1" applyBorder="1" applyAlignment="1" applyProtection="1">
      <alignment horizontal="right" vertical="center" wrapText="1"/>
    </xf>
    <xf numFmtId="42" fontId="20" fillId="0" borderId="0" xfId="0" applyNumberFormat="1" applyFont="1" applyAlignment="1">
      <alignment vertical="center" wrapText="1"/>
    </xf>
    <xf numFmtId="42" fontId="19" fillId="6" borderId="6" xfId="0" applyNumberFormat="1" applyFont="1" applyFill="1" applyBorder="1" applyAlignment="1">
      <alignment vertical="center"/>
    </xf>
    <xf numFmtId="42" fontId="20" fillId="6" borderId="10" xfId="0" applyNumberFormat="1" applyFont="1" applyFill="1" applyBorder="1" applyAlignment="1" applyProtection="1">
      <alignment horizontal="right" vertical="center" wrapText="1"/>
    </xf>
    <xf numFmtId="0" fontId="22" fillId="0" borderId="3" xfId="0" applyFont="1" applyBorder="1"/>
    <xf numFmtId="0" fontId="22" fillId="0" borderId="3" xfId="0" applyFont="1" applyBorder="1" applyAlignment="1">
      <alignment horizontal="left" vertical="center"/>
    </xf>
    <xf numFmtId="0" fontId="18" fillId="0" borderId="10" xfId="0" applyFont="1" applyBorder="1" applyAlignment="1">
      <alignment horizontal="center" vertical="center" wrapText="1"/>
    </xf>
    <xf numFmtId="0" fontId="22" fillId="0" borderId="3" xfId="0" applyFont="1" applyBorder="1" applyAlignment="1">
      <alignment vertical="center"/>
    </xf>
    <xf numFmtId="0" fontId="22" fillId="0" borderId="4" xfId="0" applyFont="1" applyBorder="1" applyAlignment="1">
      <alignment vertical="center" wrapText="1"/>
    </xf>
    <xf numFmtId="44" fontId="18" fillId="0" borderId="0" xfId="1" applyFont="1" applyFill="1" applyBorder="1" applyAlignment="1" applyProtection="1">
      <alignment vertical="center" wrapText="1"/>
      <protection locked="0"/>
    </xf>
    <xf numFmtId="0" fontId="22" fillId="0" borderId="2" xfId="0" applyFont="1" applyBorder="1"/>
    <xf numFmtId="0" fontId="22" fillId="0" borderId="3" xfId="0" applyFont="1" applyBorder="1" applyAlignment="1">
      <alignment vertical="center" wrapText="1"/>
    </xf>
    <xf numFmtId="44" fontId="18" fillId="0" borderId="7" xfId="1" applyFont="1" applyFill="1" applyBorder="1" applyAlignment="1" applyProtection="1">
      <alignment vertical="center" wrapText="1"/>
      <protection locked="0"/>
    </xf>
    <xf numFmtId="44" fontId="18" fillId="0" borderId="3" xfId="1" applyFont="1" applyFill="1" applyBorder="1" applyAlignment="1" applyProtection="1">
      <alignment vertical="center" wrapText="1"/>
      <protection locked="0"/>
    </xf>
    <xf numFmtId="0" fontId="22" fillId="0" borderId="3" xfId="0" applyFont="1" applyBorder="1" applyAlignment="1">
      <alignment horizontal="left" vertical="center" wrapText="1"/>
    </xf>
    <xf numFmtId="0" fontId="24" fillId="10" borderId="3" xfId="0" applyFont="1" applyFill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top" wrapText="1"/>
    </xf>
    <xf numFmtId="164" fontId="18" fillId="0" borderId="3" xfId="1" applyNumberFormat="1" applyFont="1" applyFill="1" applyBorder="1" applyAlignment="1" applyProtection="1">
      <alignment vertical="center" wrapText="1"/>
      <protection locked="0"/>
    </xf>
    <xf numFmtId="0" fontId="22" fillId="6" borderId="3" xfId="0" applyFont="1" applyFill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 indent="4"/>
    </xf>
    <xf numFmtId="166" fontId="18" fillId="0" borderId="3" xfId="1" applyNumberFormat="1" applyFont="1" applyFill="1" applyBorder="1" applyAlignment="1" applyProtection="1">
      <alignment vertical="center" wrapText="1"/>
      <protection locked="0"/>
    </xf>
    <xf numFmtId="0" fontId="24" fillId="10" borderId="10" xfId="0" applyFont="1" applyFill="1" applyBorder="1" applyAlignment="1">
      <alignment horizontal="left" vertical="center" wrapText="1"/>
    </xf>
    <xf numFmtId="42" fontId="18" fillId="6" borderId="3" xfId="1" applyNumberFormat="1" applyFont="1" applyFill="1" applyBorder="1" applyAlignment="1" applyProtection="1">
      <alignment horizontal="right" vertical="center" wrapText="1"/>
    </xf>
    <xf numFmtId="42" fontId="24" fillId="10" borderId="3" xfId="0" applyNumberFormat="1" applyFont="1" applyFill="1" applyBorder="1" applyAlignment="1">
      <alignment horizontal="left" vertical="center" wrapText="1"/>
    </xf>
    <xf numFmtId="42" fontId="18" fillId="0" borderId="3" xfId="1" applyNumberFormat="1" applyFont="1" applyFill="1" applyBorder="1" applyAlignment="1" applyProtection="1">
      <alignment horizontal="right" vertical="center" wrapText="1"/>
    </xf>
    <xf numFmtId="42" fontId="19" fillId="10" borderId="10" xfId="1" applyNumberFormat="1" applyFont="1" applyFill="1" applyBorder="1" applyAlignment="1" applyProtection="1">
      <alignment horizontal="right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20" fillId="3" borderId="3" xfId="3" applyFont="1" applyBorder="1" applyAlignment="1" applyProtection="1">
      <alignment horizontal="center" vertical="center" wrapText="1"/>
    </xf>
    <xf numFmtId="0" fontId="18" fillId="0" borderId="3" xfId="0" applyFont="1" applyBorder="1" applyAlignment="1">
      <alignment vertical="center" wrapText="1"/>
    </xf>
    <xf numFmtId="0" fontId="20" fillId="0" borderId="3" xfId="0" applyFont="1" applyBorder="1" applyAlignment="1">
      <alignment horizontal="center" vertical="center" wrapText="1"/>
    </xf>
    <xf numFmtId="44" fontId="21" fillId="0" borderId="3" xfId="4" applyNumberFormat="1" applyFont="1" applyFill="1" applyBorder="1" applyAlignment="1" applyProtection="1">
      <alignment vertical="center"/>
      <protection locked="0"/>
    </xf>
    <xf numFmtId="44" fontId="21" fillId="0" borderId="3" xfId="0" applyNumberFormat="1" applyFont="1" applyBorder="1" applyAlignment="1">
      <alignment vertical="center"/>
    </xf>
    <xf numFmtId="0" fontId="21" fillId="0" borderId="3" xfId="4" applyNumberFormat="1" applyFont="1" applyFill="1" applyBorder="1" applyAlignment="1" applyProtection="1">
      <alignment vertical="center"/>
      <protection locked="0"/>
    </xf>
    <xf numFmtId="44" fontId="21" fillId="0" borderId="3" xfId="1" applyFont="1" applyFill="1" applyBorder="1" applyAlignment="1" applyProtection="1">
      <alignment vertical="center"/>
      <protection locked="0"/>
    </xf>
    <xf numFmtId="167" fontId="21" fillId="0" borderId="3" xfId="4" applyNumberFormat="1" applyFont="1" applyFill="1" applyBorder="1" applyAlignment="1" applyProtection="1">
      <alignment vertical="center"/>
      <protection locked="0"/>
    </xf>
    <xf numFmtId="0" fontId="20" fillId="0" borderId="3" xfId="0" applyFont="1" applyBorder="1"/>
    <xf numFmtId="0" fontId="18" fillId="8" borderId="3" xfId="0" applyFont="1" applyFill="1" applyBorder="1" applyAlignment="1">
      <alignment vertical="center" wrapText="1"/>
    </xf>
    <xf numFmtId="44" fontId="20" fillId="8" borderId="3" xfId="4" applyNumberFormat="1" applyFont="1" applyFill="1" applyBorder="1" applyAlignment="1" applyProtection="1">
      <alignment vertical="center"/>
    </xf>
    <xf numFmtId="168" fontId="21" fillId="0" borderId="3" xfId="4" applyNumberFormat="1" applyFont="1" applyFill="1" applyBorder="1" applyAlignment="1" applyProtection="1">
      <alignment vertical="center"/>
      <protection locked="0"/>
    </xf>
    <xf numFmtId="0" fontId="21" fillId="0" borderId="3" xfId="6" applyNumberFormat="1" applyFont="1" applyFill="1" applyBorder="1" applyAlignment="1" applyProtection="1">
      <alignment vertical="center"/>
      <protection locked="0"/>
    </xf>
    <xf numFmtId="0" fontId="22" fillId="0" borderId="4" xfId="0" applyFont="1" applyBorder="1" applyAlignment="1">
      <alignment vertical="center"/>
    </xf>
    <xf numFmtId="0" fontId="20" fillId="3" borderId="4" xfId="3" applyFont="1" applyBorder="1" applyAlignment="1" applyProtection="1">
      <alignment horizontal="left" vertical="center"/>
    </xf>
    <xf numFmtId="0" fontId="18" fillId="0" borderId="24" xfId="3" applyFont="1" applyFill="1" applyBorder="1" applyAlignment="1" applyProtection="1">
      <alignment vertical="center"/>
    </xf>
    <xf numFmtId="0" fontId="18" fillId="0" borderId="3" xfId="0" applyFont="1" applyFill="1" applyBorder="1" applyAlignment="1" applyProtection="1">
      <alignment vertical="center" wrapText="1"/>
    </xf>
    <xf numFmtId="0" fontId="22" fillId="0" borderId="3" xfId="0" applyFont="1" applyFill="1" applyBorder="1" applyAlignment="1" applyProtection="1">
      <alignment horizontal="left" vertical="center" wrapText="1" indent="4"/>
    </xf>
    <xf numFmtId="0" fontId="22" fillId="0" borderId="3" xfId="0" applyFont="1" applyBorder="1" applyAlignment="1" applyProtection="1">
      <alignment horizontal="left" vertical="center" wrapText="1" indent="4"/>
    </xf>
    <xf numFmtId="0" fontId="18" fillId="0" borderId="19" xfId="0" applyFont="1" applyFill="1" applyBorder="1" applyAlignment="1" applyProtection="1">
      <alignment vertical="center" wrapText="1"/>
    </xf>
    <xf numFmtId="0" fontId="21" fillId="0" borderId="3" xfId="0" applyFont="1" applyBorder="1" applyProtection="1"/>
    <xf numFmtId="0" fontId="20" fillId="0" borderId="3" xfId="0" applyFont="1" applyFill="1" applyBorder="1" applyAlignment="1" applyProtection="1">
      <alignment vertical="center" wrapText="1"/>
    </xf>
    <xf numFmtId="0" fontId="21" fillId="0" borderId="3" xfId="0" applyFont="1" applyFill="1" applyBorder="1" applyAlignment="1" applyProtection="1">
      <alignment horizontal="left" vertical="center" wrapText="1" indent="4"/>
    </xf>
    <xf numFmtId="0" fontId="20" fillId="0" borderId="19" xfId="0" applyFont="1" applyFill="1" applyBorder="1" applyAlignment="1" applyProtection="1">
      <alignment vertical="center" wrapText="1"/>
    </xf>
    <xf numFmtId="0" fontId="20" fillId="0" borderId="53" xfId="3" applyFont="1" applyFill="1" applyBorder="1" applyAlignment="1" applyProtection="1">
      <alignment vertical="center" wrapText="1"/>
    </xf>
    <xf numFmtId="44" fontId="21" fillId="0" borderId="3" xfId="1" applyNumberFormat="1" applyFont="1" applyFill="1" applyBorder="1" applyAlignment="1" applyProtection="1">
      <alignment vertical="center"/>
      <protection locked="0"/>
    </xf>
    <xf numFmtId="44" fontId="21" fillId="0" borderId="3" xfId="1" applyNumberFormat="1" applyFont="1" applyBorder="1" applyAlignment="1">
      <alignment vertical="center"/>
    </xf>
    <xf numFmtId="0" fontId="0" fillId="11" borderId="44" xfId="0" applyFill="1" applyBorder="1" applyAlignment="1" applyProtection="1">
      <alignment horizontal="left"/>
      <protection locked="0"/>
    </xf>
    <xf numFmtId="0" fontId="0" fillId="11" borderId="43" xfId="0" applyFill="1" applyBorder="1" applyAlignment="1" applyProtection="1">
      <alignment horizontal="left"/>
      <protection locked="0"/>
    </xf>
    <xf numFmtId="0" fontId="0" fillId="11" borderId="45" xfId="0" applyFill="1" applyBorder="1" applyAlignment="1" applyProtection="1">
      <alignment horizontal="left"/>
      <protection locked="0"/>
    </xf>
    <xf numFmtId="0" fontId="0" fillId="11" borderId="46" xfId="0" applyFill="1" applyBorder="1" applyAlignment="1" applyProtection="1">
      <alignment horizontal="left"/>
      <protection locked="0"/>
    </xf>
    <xf numFmtId="0" fontId="0" fillId="11" borderId="45" xfId="0" applyFill="1" applyBorder="1" applyAlignment="1" applyProtection="1">
      <protection locked="0"/>
    </xf>
    <xf numFmtId="0" fontId="0" fillId="11" borderId="46" xfId="0" applyFill="1" applyBorder="1" applyAlignment="1" applyProtection="1">
      <protection locked="0"/>
    </xf>
    <xf numFmtId="0" fontId="9" fillId="9" borderId="38" xfId="0" applyFont="1" applyFill="1" applyBorder="1" applyAlignment="1" applyProtection="1">
      <alignment horizontal="center" vertical="center" wrapText="1"/>
    </xf>
    <xf numFmtId="0" fontId="9" fillId="9" borderId="0" xfId="0" applyFont="1" applyFill="1" applyAlignment="1" applyProtection="1">
      <alignment horizontal="center" vertical="center" wrapText="1"/>
    </xf>
    <xf numFmtId="0" fontId="9" fillId="9" borderId="39" xfId="0" applyFont="1" applyFill="1" applyBorder="1" applyAlignment="1" applyProtection="1">
      <alignment horizontal="center" vertical="center" wrapText="1"/>
    </xf>
    <xf numFmtId="0" fontId="13" fillId="9" borderId="0" xfId="0" applyFont="1" applyFill="1" applyAlignment="1" applyProtection="1">
      <alignment horizontal="center" vertical="center"/>
    </xf>
    <xf numFmtId="0" fontId="11" fillId="9" borderId="0" xfId="0" applyFont="1" applyFill="1" applyAlignment="1" applyProtection="1">
      <alignment horizontal="center"/>
    </xf>
    <xf numFmtId="0" fontId="10" fillId="9" borderId="0" xfId="0" applyFont="1" applyFill="1" applyAlignment="1" applyProtection="1">
      <alignment horizontal="center" vertical="center"/>
    </xf>
    <xf numFmtId="0" fontId="18" fillId="3" borderId="3" xfId="3" applyFont="1" applyBorder="1" applyAlignment="1" applyProtection="1">
      <alignment horizontal="left" vertical="center"/>
    </xf>
    <xf numFmtId="42" fontId="19" fillId="6" borderId="8" xfId="0" applyNumberFormat="1" applyFont="1" applyFill="1" applyBorder="1" applyAlignment="1">
      <alignment horizontal="right" vertical="center"/>
    </xf>
    <xf numFmtId="42" fontId="19" fillId="6" borderId="24" xfId="0" applyNumberFormat="1" applyFont="1" applyFill="1" applyBorder="1" applyAlignment="1">
      <alignment horizontal="right" vertical="center"/>
    </xf>
    <xf numFmtId="42" fontId="19" fillId="6" borderId="6" xfId="0" applyNumberFormat="1" applyFont="1" applyFill="1" applyBorder="1" applyAlignment="1">
      <alignment horizontal="right" vertical="center"/>
    </xf>
    <xf numFmtId="0" fontId="20" fillId="3" borderId="3" xfId="3" applyFont="1" applyBorder="1" applyAlignment="1" applyProtection="1">
      <alignment horizontal="left"/>
    </xf>
    <xf numFmtId="0" fontId="20" fillId="3" borderId="10" xfId="3" applyFont="1" applyBorder="1" applyAlignment="1" applyProtection="1">
      <alignment horizontal="left"/>
    </xf>
    <xf numFmtId="0" fontId="18" fillId="2" borderId="12" xfId="2" applyFont="1" applyBorder="1" applyAlignment="1" applyProtection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0" borderId="49" xfId="0" applyFont="1" applyBorder="1" applyAlignment="1">
      <alignment horizontal="center" vertical="center" wrapText="1"/>
    </xf>
    <xf numFmtId="0" fontId="20" fillId="0" borderId="52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 wrapText="1"/>
    </xf>
    <xf numFmtId="42" fontId="19" fillId="6" borderId="8" xfId="0" applyNumberFormat="1" applyFont="1" applyFill="1" applyBorder="1" applyAlignment="1">
      <alignment horizontal="center" vertical="center"/>
    </xf>
    <xf numFmtId="42" fontId="19" fillId="6" borderId="24" xfId="0" applyNumberFormat="1" applyFont="1" applyFill="1" applyBorder="1" applyAlignment="1">
      <alignment horizontal="center" vertical="center"/>
    </xf>
    <xf numFmtId="0" fontId="20" fillId="3" borderId="11" xfId="3" applyFont="1" applyBorder="1" applyAlignment="1" applyProtection="1">
      <alignment horizontal="left" vertical="center"/>
    </xf>
    <xf numFmtId="0" fontId="20" fillId="3" borderId="19" xfId="3" applyFont="1" applyBorder="1" applyAlignment="1" applyProtection="1">
      <alignment horizontal="left" vertical="center"/>
    </xf>
    <xf numFmtId="0" fontId="20" fillId="3" borderId="9" xfId="3" applyFont="1" applyBorder="1" applyAlignment="1" applyProtection="1">
      <alignment horizontal="left" vertical="center"/>
    </xf>
    <xf numFmtId="0" fontId="20" fillId="3" borderId="11" xfId="3" applyFont="1" applyBorder="1" applyAlignment="1" applyProtection="1">
      <alignment horizontal="left"/>
    </xf>
    <xf numFmtId="0" fontId="20" fillId="3" borderId="19" xfId="3" applyFont="1" applyBorder="1" applyAlignment="1" applyProtection="1">
      <alignment horizontal="left"/>
    </xf>
    <xf numFmtId="0" fontId="20" fillId="3" borderId="9" xfId="3" applyFont="1" applyBorder="1" applyAlignment="1" applyProtection="1">
      <alignment horizontal="left"/>
    </xf>
    <xf numFmtId="0" fontId="20" fillId="3" borderId="3" xfId="3" applyFont="1" applyBorder="1" applyAlignment="1" applyProtection="1">
      <alignment horizontal="left" vertical="center"/>
    </xf>
    <xf numFmtId="0" fontId="20" fillId="3" borderId="10" xfId="3" applyFont="1" applyBorder="1" applyAlignment="1" applyProtection="1">
      <alignment horizontal="left" vertical="center"/>
    </xf>
    <xf numFmtId="0" fontId="20" fillId="0" borderId="50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/>
    </xf>
    <xf numFmtId="0" fontId="7" fillId="7" borderId="4" xfId="0" applyFont="1" applyFill="1" applyBorder="1" applyAlignment="1">
      <alignment horizontal="right" vertical="center"/>
    </xf>
    <xf numFmtId="0" fontId="7" fillId="7" borderId="23" xfId="0" applyFont="1" applyFill="1" applyBorder="1" applyAlignment="1">
      <alignment horizontal="right" vertical="center"/>
    </xf>
    <xf numFmtId="0" fontId="7" fillId="7" borderId="2" xfId="0" applyFont="1" applyFill="1" applyBorder="1" applyAlignment="1">
      <alignment horizontal="right" vertical="center"/>
    </xf>
    <xf numFmtId="0" fontId="7" fillId="3" borderId="4" xfId="3" applyFont="1" applyBorder="1" applyAlignment="1" applyProtection="1">
      <alignment horizontal="left" vertical="center"/>
    </xf>
    <xf numFmtId="0" fontId="7" fillId="3" borderId="19" xfId="3" applyFont="1" applyBorder="1" applyAlignment="1" applyProtection="1">
      <alignment horizontal="left" vertical="center"/>
    </xf>
    <xf numFmtId="0" fontId="7" fillId="3" borderId="9" xfId="3" applyFont="1" applyBorder="1" applyAlignment="1" applyProtection="1">
      <alignment horizontal="left" vertical="center"/>
    </xf>
    <xf numFmtId="0" fontId="7" fillId="2" borderId="21" xfId="2" applyFont="1" applyBorder="1" applyAlignment="1" applyProtection="1">
      <alignment horizontal="center" vertical="center" wrapText="1"/>
    </xf>
    <xf numFmtId="44" fontId="7" fillId="0" borderId="21" xfId="0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20" fillId="3" borderId="4" xfId="3" applyFont="1" applyBorder="1" applyAlignment="1" applyProtection="1">
      <alignment horizontal="left" vertical="center"/>
    </xf>
    <xf numFmtId="0" fontId="20" fillId="3" borderId="2" xfId="3" applyFont="1" applyBorder="1" applyAlignment="1" applyProtection="1">
      <alignment horizontal="left" vertical="center"/>
    </xf>
    <xf numFmtId="0" fontId="20" fillId="5" borderId="4" xfId="0" applyFont="1" applyFill="1" applyBorder="1" applyAlignment="1">
      <alignment horizontal="center" vertical="center" wrapText="1"/>
    </xf>
    <xf numFmtId="0" fontId="20" fillId="5" borderId="23" xfId="0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0" fontId="7" fillId="3" borderId="31" xfId="3" applyFont="1" applyBorder="1" applyAlignment="1" applyProtection="1">
      <alignment horizontal="left" vertical="center"/>
    </xf>
    <xf numFmtId="0" fontId="7" fillId="3" borderId="29" xfId="3" applyFont="1" applyBorder="1" applyAlignment="1" applyProtection="1">
      <alignment horizontal="left" vertical="center"/>
    </xf>
    <xf numFmtId="0" fontId="7" fillId="3" borderId="30" xfId="3" applyFont="1" applyBorder="1" applyAlignment="1" applyProtection="1">
      <alignment horizontal="left" vertical="center"/>
    </xf>
    <xf numFmtId="0" fontId="7" fillId="3" borderId="3" xfId="3" applyFont="1" applyBorder="1" applyAlignment="1" applyProtection="1">
      <alignment horizontal="center" vertical="center"/>
    </xf>
  </cellXfs>
  <cellStyles count="8">
    <cellStyle name="20% — akcent 3" xfId="4" builtinId="38"/>
    <cellStyle name="Akcent 3" xfId="7" builtinId="37"/>
    <cellStyle name="Dziesiętny" xfId="6" builtinId="3"/>
    <cellStyle name="Komórka zaznaczona" xfId="3" builtinId="23"/>
    <cellStyle name="Normalny" xfId="0" builtinId="0"/>
    <cellStyle name="Obliczenia" xfId="2" builtinId="22"/>
    <cellStyle name="Procentowy" xfId="5" builtinId="5"/>
    <cellStyle name="Walutowy" xfId="1" builtinId="4"/>
  </cellStyles>
  <dxfs count="26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general" vertical="bottom" textRotation="0" wrapText="1" indent="0" justifyLastLine="0" shrinkToFit="0" readingOrder="0"/>
      <border>
        <left style="dotted">
          <color theme="0"/>
        </left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general" vertical="bottom" textRotation="0" wrapText="1" indent="0" justifyLastLine="0" shrinkToFit="0" readingOrder="0"/>
      <border>
        <left style="dotted">
          <color theme="0"/>
        </left>
        <right style="dotted">
          <color theme="0"/>
        </right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-* #,##0\ &quot;zł&quot;_-;\-* #,##0\ &quot;zł&quot;_-;_-* &quot;-&quot;??\ &quot;zł&quot;_-;_-@_-"/>
      <border diagonalUp="0" diagonalDown="0">
        <left style="dotted">
          <color theme="0"/>
        </left>
        <right style="dotted">
          <color theme="0"/>
        </right>
        <top style="dotted">
          <color theme="0"/>
        </top>
        <bottom style="dotted">
          <color theme="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vertical="center" textRotation="0" indent="0" justifyLastLine="0" shrinkToFit="0" readingOrder="0"/>
      <border diagonalUp="0" diagonalDown="0">
        <left style="dotted">
          <color theme="0"/>
        </left>
        <right style="dotted">
          <color theme="0"/>
        </right>
        <top/>
        <bottom/>
      </border>
      <protection locked="1" hidden="0"/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4" formatCode="_-* #,##0.00\ &quot;zł&quot;_-;\-* #,##0.00\ &quot;zł&quot;_-;_-* &quot;-&quot;??\ &quot;zł&quot;_-;_-@_-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4" formatCode="_-* #,##0.00\ &quot;zł&quot;_-;\-* #,##0.00\ &quot;zł&quot;_-;_-* &quot;-&quot;??\ &quot;zł&quot;_-;_-@_-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4" formatCode="_-* #,##0.00\ &quot;zł&quot;_-;\-* #,##0.00\ &quot;zł&quot;_-;_-* &quot;-&quot;??\ &quot;zł&quot;_-;_-@_-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4" formatCode="_-* #,##0.00\ &quot;zł&quot;_-;\-* #,##0.00\ &quot;zł&quot;_-;_-* &quot;-&quot;??\ &quot;zł&quot;_-;_-@_-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4" formatCode="_-* #,##0.00\ &quot;zł&quot;_-;\-* #,##0.00\ &quot;zł&quot;_-;_-* &quot;-&quot;??\ &quot;zł&quot;_-;_-@_-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4" formatCode="_-* #,##0.00\ &quot;zł&quot;_-;\-* #,##0.00\ &quot;zł&quot;_-;_-* &quot;-&quot;??\ &quot;zł&quot;_-;_-@_-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4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border outline="0">
        <right style="thin">
          <color theme="0"/>
        </right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4" formatCode="_-* #,##0.00\ &quot;zł&quot;_-;\-* #,##0.00\ &quot;zł&quot;_-;_-* &quot;-&quot;??\ &quot;zł&quot;_-;_-@_-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4" formatCode="_-* #,##0.00\ &quot;zł&quot;_-;\-* #,##0.00\ &quot;zł&quot;_-;_-* &quot;-&quot;??\ &quot;zł&quot;_-;_-@_-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4" formatCode="_-* #,##0.00\ &quot;zł&quot;_-;\-* #,##0.00\ &quot;zł&quot;_-;_-* &quot;-&quot;??\ &quot;zł&quot;_-;_-@_-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  <protection locked="1" hidden="0"/>
    </dxf>
    <dxf>
      <fill>
        <gradientFill>
          <stop position="0">
            <color theme="0"/>
          </stop>
          <stop position="0.5">
            <color theme="4" tint="0.40000610370189521"/>
          </stop>
          <stop position="1">
            <color theme="0"/>
          </stop>
        </gradientFill>
      </fill>
    </dxf>
    <dxf>
      <fill>
        <gradientFill>
          <stop position="0">
            <color theme="0"/>
          </stop>
          <stop position="0.5">
            <color theme="4" tint="0.40000610370189521"/>
          </stop>
          <stop position="1">
            <color theme="0"/>
          </stop>
        </gradientFill>
      </fill>
    </dxf>
    <dxf>
      <fill>
        <gradientFill>
          <stop position="0">
            <color theme="0"/>
          </stop>
          <stop position="0.5">
            <color theme="4" tint="0.40000610370189521"/>
          </stop>
          <stop position="1">
            <color theme="0"/>
          </stop>
        </gradientFill>
      </fill>
    </dxf>
    <dxf>
      <fill>
        <gradientFill>
          <stop position="0">
            <color theme="0"/>
          </stop>
          <stop position="0.5">
            <color theme="4" tint="0.40000610370189521"/>
          </stop>
          <stop position="1">
            <color theme="0"/>
          </stop>
        </gradientFill>
      </fill>
    </dxf>
    <dxf>
      <fill>
        <gradientFill>
          <stop position="0">
            <color theme="0"/>
          </stop>
          <stop position="0.5">
            <color theme="4" tint="0.40000610370189521"/>
          </stop>
          <stop position="1">
            <color theme="0"/>
          </stop>
        </gradientFill>
      </fill>
    </dxf>
    <dxf>
      <fill>
        <gradientFill>
          <stop position="0">
            <color theme="0"/>
          </stop>
          <stop position="0.5">
            <color theme="4" tint="0.40000610370189521"/>
          </stop>
          <stop position="1">
            <color theme="0"/>
          </stop>
        </gradientFill>
      </fill>
    </dxf>
    <dxf>
      <fill>
        <gradientFill>
          <stop position="0">
            <color theme="0"/>
          </stop>
          <stop position="0.5">
            <color theme="4" tint="0.40000610370189521"/>
          </stop>
          <stop position="1">
            <color theme="0"/>
          </stop>
        </gradientFill>
      </fill>
    </dxf>
    <dxf>
      <fill>
        <gradientFill>
          <stop position="0">
            <color theme="0"/>
          </stop>
          <stop position="0.5">
            <color theme="4" tint="0.40000610370189521"/>
          </stop>
          <stop position="1">
            <color theme="0"/>
          </stop>
        </gradientFill>
      </fill>
    </dxf>
    <dxf>
      <fill>
        <gradientFill>
          <stop position="0">
            <color theme="0"/>
          </stop>
          <stop position="0.5">
            <color theme="4" tint="0.40000610370189521"/>
          </stop>
          <stop position="1">
            <color theme="0"/>
          </stop>
        </gradientFill>
      </fill>
    </dxf>
    <dxf>
      <fill>
        <gradientFill>
          <stop position="0">
            <color theme="0"/>
          </stop>
          <stop position="0.5">
            <color theme="4" tint="0.40000610370189521"/>
          </stop>
          <stop position="1">
            <color theme="0"/>
          </stop>
        </gradientFill>
      </fill>
    </dxf>
    <dxf>
      <fill>
        <gradientFill>
          <stop position="0">
            <color theme="0"/>
          </stop>
          <stop position="0.5">
            <color theme="4" tint="0.40000610370189521"/>
          </stop>
          <stop position="1">
            <color theme="0"/>
          </stop>
        </gradientFill>
      </fill>
    </dxf>
    <dxf>
      <fill>
        <gradientFill>
          <stop position="0">
            <color theme="0"/>
          </stop>
          <stop position="0.5">
            <color theme="4" tint="0.40000610370189521"/>
          </stop>
          <stop position="1">
            <color theme="0"/>
          </stop>
        </gradientFill>
      </fill>
    </dxf>
    <dxf>
      <fill>
        <gradientFill>
          <stop position="0">
            <color theme="0"/>
          </stop>
          <stop position="0.5">
            <color theme="4" tint="0.40000610370189521"/>
          </stop>
          <stop position="1">
            <color theme="0"/>
          </stop>
        </gradientFill>
      </fill>
    </dxf>
    <dxf>
      <fill>
        <gradientFill>
          <stop position="0">
            <color theme="0"/>
          </stop>
          <stop position="0.5">
            <color theme="4" tint="0.40000610370189521"/>
          </stop>
          <stop position="1">
            <color theme="0"/>
          </stop>
        </gradientFill>
      </fill>
    </dxf>
    <dxf>
      <fill>
        <gradientFill>
          <stop position="0">
            <color theme="0"/>
          </stop>
          <stop position="0.5">
            <color theme="4" tint="0.40000610370189521"/>
          </stop>
          <stop position="1">
            <color theme="0"/>
          </stop>
        </gradientFill>
      </fill>
    </dxf>
    <dxf>
      <fill>
        <gradientFill>
          <stop position="0">
            <color theme="0"/>
          </stop>
          <stop position="0.5">
            <color theme="4" tint="0.40000610370189521"/>
          </stop>
          <stop position="1">
            <color theme="0"/>
          </stop>
        </gradientFill>
      </fill>
    </dxf>
    <dxf>
      <fill>
        <gradientFill>
          <stop position="0">
            <color theme="0"/>
          </stop>
          <stop position="0.5">
            <color theme="4" tint="0.40000610370189521"/>
          </stop>
          <stop position="1">
            <color theme="0"/>
          </stop>
        </gradientFill>
      </fill>
    </dxf>
    <dxf>
      <fill>
        <gradientFill>
          <stop position="0">
            <color theme="0"/>
          </stop>
          <stop position="0.5">
            <color theme="4" tint="0.40000610370189521"/>
          </stop>
          <stop position="1">
            <color theme="0"/>
          </stop>
        </gradientFill>
      </fill>
    </dxf>
    <dxf>
      <font>
        <b/>
        <strike val="0"/>
        <outline val="0"/>
        <shadow val="0"/>
        <u val="none"/>
        <sz val="10"/>
        <color auto="1"/>
        <name val="Calibri"/>
        <scheme val="minor"/>
      </font>
      <numFmt numFmtId="165" formatCode="_-* #,##0\ &quot;zł&quot;_-;\-* #,##0\ &quot;zł&quot;_-;_-* &quot;-&quot;??\ &quot;zł&quot;_-;_-@_-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/>
        <strike val="0"/>
        <outline val="0"/>
        <shadow val="0"/>
        <u val="none"/>
        <sz val="10"/>
        <color auto="1"/>
        <name val="Calibri"/>
        <scheme val="minor"/>
      </font>
      <numFmt numFmtId="165" formatCode="_-* #,##0\ &quot;zł&quot;_-;\-* #,##0\ &quot;zł&quot;_-;_-* &quot;-&quot;??\ &quot;zł&quot;_-;_-@_-"/>
      <alignment horizontal="general" vertical="center" textRotation="0" wrapText="1" indent="0" justifyLastLine="0" shrinkToFit="0" readingOrder="0"/>
      <protection locked="1" hidden="0"/>
    </dxf>
    <dxf>
      <font>
        <b/>
        <strike val="0"/>
        <outline val="0"/>
        <shadow val="0"/>
        <u val="none"/>
        <sz val="10"/>
        <color auto="1"/>
        <name val="Calibri"/>
        <scheme val="minor"/>
      </font>
      <numFmt numFmtId="165" formatCode="_-* #,##0\ &quot;zł&quot;_-;\-* #,##0\ &quot;zł&quot;_-;_-* &quot;-&quot;??\ &quot;zł&quot;_-;_-@_-"/>
      <alignment horizontal="general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  <protection locked="1" hidden="0"/>
    </dxf>
    <dxf>
      <font>
        <strike val="0"/>
        <outline val="0"/>
        <shadow val="0"/>
        <u val="none"/>
        <sz val="10"/>
        <color auto="1"/>
        <name val="Calibri"/>
        <scheme val="minor"/>
      </font>
      <numFmt numFmtId="165" formatCode="_-* #,##0\ &quot;zł&quot;_-;\-* #,##0\ &quot;zł&quot;_-;_-* &quot;-&quot;??\ &quot;zł&quot;_-;_-@_-"/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sz val="10"/>
        <color auto="1"/>
        <name val="Calibri"/>
        <scheme val="minor"/>
      </font>
      <numFmt numFmtId="165" formatCode="_-* #,##0\ &quot;zł&quot;_-;\-* #,##0\ &quot;zł&quot;_-;_-* &quot;-&quot;??\ &quot;zł&quot;_-;_-@_-"/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sz val="10"/>
        <color auto="1"/>
        <name val="Calibri"/>
        <scheme val="minor"/>
      </font>
      <numFmt numFmtId="165" formatCode="_-* #,##0\ &quot;zł&quot;_-;\-* #,##0\ &quot;zł&quot;_-;_-* &quot;-&quot;??\ &quot;zł&quot;_-;_-@_-"/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sz val="10"/>
        <color auto="1"/>
        <name val="Calibri"/>
        <scheme val="minor"/>
      </font>
      <numFmt numFmtId="165" formatCode="_-* #,##0\ &quot;zł&quot;_-;\-* #,##0\ &quot;zł&quot;_-;_-* &quot;-&quot;??\ &quot;zł&quot;_-;_-@_-"/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sz val="10"/>
        <color auto="1"/>
        <name val="Calibri"/>
        <scheme val="minor"/>
      </font>
      <numFmt numFmtId="165" formatCode="_-* #,##0\ &quot;zł&quot;_-;\-* #,##0\ &quot;zł&quot;_-;_-* &quot;-&quot;??\ &quot;zł&quot;_-;_-@_-"/>
      <alignment vertical="center" textRotation="0" indent="0" justifyLastLine="0" shrinkToFit="0" readingOrder="0"/>
      <border outline="0">
        <left style="thin">
          <color theme="0"/>
        </left>
      </border>
      <protection locked="0" hidden="0"/>
    </dxf>
    <dxf>
      <font>
        <strike val="0"/>
        <outline val="0"/>
        <shadow val="0"/>
        <u val="none"/>
        <sz val="10"/>
        <color auto="1"/>
        <name val="Calibri"/>
        <scheme val="minor"/>
      </font>
      <numFmt numFmtId="165" formatCode="_-* #,##0\ &quot;zł&quot;_-;\-* #,##0\ &quot;zł&quot;_-;_-* &quot;-&quot;??\ &quot;zł&quot;_-;_-@_-"/>
      <alignment horizontal="general" vertical="center" textRotation="0" indent="0" justifyLastLine="0" shrinkToFit="0" readingOrder="0"/>
      <protection locked="0" hidden="0"/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sz val="10"/>
        <color auto="1"/>
        <name val="Calibri"/>
        <scheme val="minor"/>
      </font>
      <numFmt numFmtId="165" formatCode="_-* #,##0\ &quot;zł&quot;_-;\-* #,##0\ &quot;zł&quot;_-;_-* &quot;-&quot;??\ &quot;zł&quot;_-;_-@_-"/>
      <alignment vertical="center" textRotation="0" indent="0" justifyLastLine="0" shrinkToFit="0" readingOrder="0"/>
      <protection locked="0" hidden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  <protection locked="1" hidden="0"/>
    </dxf>
    <dxf>
      <font>
        <strike val="0"/>
        <outline val="0"/>
        <shadow val="0"/>
        <u val="none"/>
        <sz val="10"/>
        <color auto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strike val="0"/>
        <outline val="0"/>
        <shadow val="0"/>
        <u val="none"/>
        <sz val="10"/>
        <color auto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strike val="0"/>
        <outline val="0"/>
        <shadow val="0"/>
        <u val="none"/>
        <sz val="10"/>
        <color auto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strike val="0"/>
        <outline val="0"/>
        <shadow val="0"/>
        <u val="none"/>
        <sz val="10"/>
        <color auto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strike val="0"/>
        <outline val="0"/>
        <shadow val="0"/>
        <u val="none"/>
        <sz val="10"/>
        <color auto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strike val="0"/>
        <outline val="0"/>
        <shadow val="0"/>
        <u val="none"/>
        <sz val="10"/>
        <color auto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border outline="0">
        <bottom style="thin">
          <color theme="0"/>
        </bottom>
      </border>
    </dxf>
    <dxf>
      <font>
        <strike val="0"/>
        <outline val="0"/>
        <shadow val="0"/>
        <u val="none"/>
        <sz val="10"/>
        <color auto="1"/>
        <name val="Calibri"/>
        <scheme val="minor"/>
      </font>
      <alignment horizontal="general" vertical="center" textRotation="0" wrapText="1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sz val="10"/>
        <color auto="1"/>
        <name val="Calibri"/>
        <scheme val="minor"/>
      </font>
      <alignment horizontal="center" vertical="center" textRotation="0" wrapText="1" indent="0" justifyLastLine="0" shrinkToFit="0" readingOrder="0"/>
      <protection locked="1" hidden="0"/>
    </dxf>
    <dxf>
      <font>
        <b/>
        <strike val="0"/>
        <outline val="0"/>
        <shadow val="0"/>
        <u val="none"/>
        <sz val="10"/>
        <color auto="1"/>
        <name val="Calibri"/>
        <scheme val="minor"/>
      </font>
      <numFmt numFmtId="165" formatCode="_-* #,##0\ &quot;zł&quot;_-;\-* #,##0\ &quot;zł&quot;_-;_-* &quot;-&quot;??\ &quot;zł&quot;_-;_-@_-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/>
        <strike val="0"/>
        <outline val="0"/>
        <shadow val="0"/>
        <u val="none"/>
        <sz val="10"/>
        <color auto="1"/>
        <name val="Calibri"/>
        <scheme val="minor"/>
      </font>
      <numFmt numFmtId="165" formatCode="_-* #,##0\ &quot;zł&quot;_-;\-* #,##0\ &quot;zł&quot;_-;_-* &quot;-&quot;??\ &quot;zł&quot;_-;_-@_-"/>
      <alignment horizontal="general" vertical="center" textRotation="0" wrapText="1" indent="0" justifyLastLine="0" shrinkToFit="0" readingOrder="0"/>
      <protection locked="1" hidden="0"/>
    </dxf>
    <dxf>
      <font>
        <b/>
        <strike val="0"/>
        <outline val="0"/>
        <shadow val="0"/>
        <u val="none"/>
        <sz val="10"/>
        <color auto="1"/>
        <name val="Calibri"/>
        <scheme val="minor"/>
      </font>
      <numFmt numFmtId="165" formatCode="_-* #,##0\ &quot;zł&quot;_-;\-* #,##0\ &quot;zł&quot;_-;_-* &quot;-&quot;??\ &quot;zł&quot;_-;_-@_-"/>
      <alignment horizontal="general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  <protection locked="1" hidden="0"/>
    </dxf>
    <dxf>
      <font>
        <strike val="0"/>
        <outline val="0"/>
        <shadow val="0"/>
        <u val="none"/>
        <sz val="10"/>
        <color auto="1"/>
        <name val="Calibri"/>
        <scheme val="minor"/>
      </font>
      <numFmt numFmtId="165" formatCode="_-* #,##0\ &quot;zł&quot;_-;\-* #,##0\ &quot;zł&quot;_-;_-* &quot;-&quot;??\ &quot;zł&quot;_-;_-@_-"/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sz val="10"/>
        <color auto="1"/>
        <name val="Calibri"/>
        <scheme val="minor"/>
      </font>
      <numFmt numFmtId="165" formatCode="_-* #,##0\ &quot;zł&quot;_-;\-* #,##0\ &quot;zł&quot;_-;_-* &quot;-&quot;??\ &quot;zł&quot;_-;_-@_-"/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sz val="10"/>
        <color auto="1"/>
        <name val="Calibri"/>
        <scheme val="minor"/>
      </font>
      <numFmt numFmtId="165" formatCode="_-* #,##0\ &quot;zł&quot;_-;\-* #,##0\ &quot;zł&quot;_-;_-* &quot;-&quot;??\ &quot;zł&quot;_-;_-@_-"/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sz val="10"/>
        <color auto="1"/>
        <name val="Calibri"/>
        <scheme val="minor"/>
      </font>
      <numFmt numFmtId="165" formatCode="_-* #,##0\ &quot;zł&quot;_-;\-* #,##0\ &quot;zł&quot;_-;_-* &quot;-&quot;??\ &quot;zł&quot;_-;_-@_-"/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sz val="10"/>
        <color auto="1"/>
        <name val="Calibri"/>
        <scheme val="minor"/>
      </font>
      <numFmt numFmtId="165" formatCode="_-* #,##0\ &quot;zł&quot;_-;\-* #,##0\ &quot;zł&quot;_-;_-* &quot;-&quot;??\ &quot;zł&quot;_-;_-@_-"/>
      <alignment vertical="center" textRotation="0" indent="0" justifyLastLine="0" shrinkToFit="0" readingOrder="0"/>
      <border outline="0">
        <left style="thin">
          <color theme="0"/>
        </left>
      </border>
      <protection locked="0" hidden="0"/>
    </dxf>
    <dxf>
      <font>
        <strike val="0"/>
        <outline val="0"/>
        <shadow val="0"/>
        <u val="none"/>
        <sz val="10"/>
        <color auto="1"/>
        <name val="Calibri"/>
        <scheme val="minor"/>
      </font>
      <numFmt numFmtId="165" formatCode="_-* #,##0\ &quot;zł&quot;_-;\-* #,##0\ &quot;zł&quot;_-;_-* &quot;-&quot;??\ &quot;zł&quot;_-;_-@_-"/>
      <alignment horizontal="general" vertical="center" textRotation="0" indent="0" justifyLastLine="0" shrinkToFit="0" readingOrder="0"/>
      <protection locked="0" hidden="0"/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sz val="10"/>
        <color auto="1"/>
        <name val="Calibri"/>
        <scheme val="minor"/>
      </font>
      <numFmt numFmtId="165" formatCode="_-* #,##0\ &quot;zł&quot;_-;\-* #,##0\ &quot;zł&quot;_-;_-* &quot;-&quot;??\ &quot;zł&quot;_-;_-@_-"/>
      <alignment vertical="center" textRotation="0" indent="0" justifyLastLine="0" shrinkToFit="0" readingOrder="0"/>
      <protection locked="0" hidden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  <protection locked="1" hidden="0"/>
    </dxf>
    <dxf>
      <font>
        <strike val="0"/>
        <outline val="0"/>
        <shadow val="0"/>
        <u val="none"/>
        <sz val="10"/>
        <color auto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strike val="0"/>
        <outline val="0"/>
        <shadow val="0"/>
        <u val="none"/>
        <sz val="10"/>
        <color auto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strike val="0"/>
        <outline val="0"/>
        <shadow val="0"/>
        <u val="none"/>
        <sz val="10"/>
        <color auto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strike val="0"/>
        <outline val="0"/>
        <shadow val="0"/>
        <u val="none"/>
        <sz val="10"/>
        <color auto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strike val="0"/>
        <outline val="0"/>
        <shadow val="0"/>
        <u val="none"/>
        <sz val="10"/>
        <color auto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strike val="0"/>
        <outline val="0"/>
        <shadow val="0"/>
        <u val="none"/>
        <sz val="10"/>
        <color auto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border outline="0">
        <bottom style="thin">
          <color theme="0"/>
        </bottom>
      </border>
    </dxf>
    <dxf>
      <font>
        <strike val="0"/>
        <outline val="0"/>
        <shadow val="0"/>
        <u val="none"/>
        <sz val="10"/>
        <color auto="1"/>
        <name val="Calibri"/>
        <scheme val="minor"/>
      </font>
      <alignment horizontal="general" vertical="center" textRotation="0" wrapText="1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sz val="10"/>
        <color auto="1"/>
        <name val="Calibri"/>
        <scheme val="minor"/>
      </font>
      <alignment horizontal="center" vertical="center" textRotation="0" wrapText="1" indent="0" justifyLastLine="0" shrinkToFit="0" readingOrder="0"/>
      <protection locked="1" hidden="0"/>
    </dxf>
    <dxf>
      <font>
        <b/>
        <strike val="0"/>
        <outline val="0"/>
        <shadow val="0"/>
        <u val="none"/>
        <sz val="10"/>
        <color auto="1"/>
        <name val="Calibri"/>
        <scheme val="minor"/>
      </font>
      <numFmt numFmtId="165" formatCode="_-* #,##0\ &quot;zł&quot;_-;\-* #,##0\ &quot;zł&quot;_-;_-* &quot;-&quot;??\ &quot;zł&quot;_-;_-@_-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/>
        <strike val="0"/>
        <outline val="0"/>
        <shadow val="0"/>
        <u val="none"/>
        <sz val="10"/>
        <color auto="1"/>
        <name val="Calibri"/>
        <scheme val="minor"/>
      </font>
      <numFmt numFmtId="165" formatCode="_-* #,##0\ &quot;zł&quot;_-;\-* #,##0\ &quot;zł&quot;_-;_-* &quot;-&quot;??\ &quot;zł&quot;_-;_-@_-"/>
      <alignment horizontal="general" vertical="center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  <protection locked="1" hidden="0"/>
    </dxf>
    <dxf>
      <font>
        <strike val="0"/>
        <outline val="0"/>
        <shadow val="0"/>
        <u val="none"/>
        <sz val="10"/>
        <color auto="1"/>
        <name val="Calibri"/>
        <scheme val="minor"/>
      </font>
      <numFmt numFmtId="165" formatCode="_-* #,##0\ &quot;zł&quot;_-;\-* #,##0\ &quot;zł&quot;_-;_-* &quot;-&quot;??\ &quot;zł&quot;_-;_-@_-"/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ont>
        <strike val="0"/>
        <outline val="0"/>
        <shadow val="0"/>
        <u val="none"/>
        <sz val="10"/>
        <color auto="1"/>
        <name val="Calibri"/>
        <scheme val="minor"/>
      </font>
      <numFmt numFmtId="165" formatCode="_-* #,##0\ &quot;zł&quot;_-;\-* #,##0\ &quot;zł&quot;_-;_-* &quot;-&quot;??\ &quot;zł&quot;_-;_-@_-"/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ont>
        <strike val="0"/>
        <outline val="0"/>
        <shadow val="0"/>
        <u val="none"/>
        <sz val="10"/>
        <color auto="1"/>
        <name val="Calibri"/>
        <scheme val="minor"/>
      </font>
      <numFmt numFmtId="165" formatCode="_-* #,##0\ &quot;zł&quot;_-;\-* #,##0\ &quot;zł&quot;_-;_-* &quot;-&quot;??\ &quot;zł&quot;_-;_-@_-"/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ont>
        <strike val="0"/>
        <outline val="0"/>
        <shadow val="0"/>
        <u val="none"/>
        <sz val="10"/>
        <color auto="1"/>
        <name val="Calibri"/>
        <scheme val="minor"/>
      </font>
      <numFmt numFmtId="165" formatCode="_-* #,##0\ &quot;zł&quot;_-;\-* #,##0\ &quot;zł&quot;_-;_-* &quot;-&quot;??\ &quot;zł&quot;_-;_-@_-"/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ont>
        <strike val="0"/>
        <outline val="0"/>
        <shadow val="0"/>
        <u val="none"/>
        <sz val="10"/>
        <color auto="1"/>
        <name val="Calibri"/>
        <scheme val="minor"/>
      </font>
      <numFmt numFmtId="165" formatCode="_-* #,##0\ &quot;zł&quot;_-;\-* #,##0\ &quot;zł&quot;_-;_-* &quot;-&quot;??\ &quot;zł&quot;_-;_-@_-"/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ont>
        <strike val="0"/>
        <outline val="0"/>
        <shadow val="0"/>
        <u val="none"/>
        <sz val="10"/>
        <color auto="1"/>
        <name val="Calibri"/>
        <scheme val="minor"/>
      </font>
      <numFmt numFmtId="165" formatCode="_-* #,##0\ &quot;zł&quot;_-;\-* #,##0\ &quot;zł&quot;_-;_-* &quot;-&quot;??\ &quot;zł&quot;_-;_-@_-"/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sz val="10"/>
        <color auto="1"/>
        <name val="Calibri"/>
        <scheme val="minor"/>
      </font>
      <alignment horizontal="general" vertical="center" textRotation="0" wrapText="0" indent="0" justifyLastLine="0" shrinkToFit="0" readingOrder="0"/>
      <protection locked="0" hidden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  <protection locked="1" hidden="0"/>
    </dxf>
    <dxf>
      <font>
        <strike val="0"/>
        <outline val="0"/>
        <shadow val="0"/>
        <u val="none"/>
        <sz val="10"/>
        <color auto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strike val="0"/>
        <outline val="0"/>
        <shadow val="0"/>
        <u val="none"/>
        <sz val="10"/>
        <color auto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strike val="0"/>
        <outline val="0"/>
        <shadow val="0"/>
        <u val="none"/>
        <sz val="10"/>
        <color auto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strike val="0"/>
        <outline val="0"/>
        <shadow val="0"/>
        <u val="none"/>
        <sz val="10"/>
        <color auto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strike val="0"/>
        <outline val="0"/>
        <shadow val="0"/>
        <u val="none"/>
        <sz val="10"/>
        <color auto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strike val="0"/>
        <outline val="0"/>
        <shadow val="0"/>
        <u val="none"/>
        <sz val="10"/>
        <color auto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border outline="0">
        <bottom style="thin">
          <color theme="0"/>
        </bottom>
      </border>
    </dxf>
    <dxf>
      <font>
        <strike val="0"/>
        <outline val="0"/>
        <shadow val="0"/>
        <u val="none"/>
        <sz val="10"/>
        <color auto="1"/>
        <name val="Calibri"/>
        <scheme val="minor"/>
      </font>
      <alignment horizontal="general" vertical="center" textRotation="0" wrapText="1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sz val="10"/>
        <color auto="1"/>
        <name val="Calibri"/>
        <scheme val="minor"/>
      </font>
      <alignment horizontal="center" vertical="center" textRotation="0" wrapText="1" indent="0" justifyLastLine="0" shrinkToFit="0" readingOrder="0"/>
      <protection locked="1" hidden="0"/>
    </dxf>
    <dxf>
      <font>
        <b/>
        <strike val="0"/>
        <outline val="0"/>
        <shadow val="0"/>
        <u val="none"/>
        <sz val="10"/>
        <color auto="1"/>
        <name val="Calibri"/>
        <scheme val="minor"/>
      </font>
      <numFmt numFmtId="165" formatCode="_-* #,##0\ &quot;zł&quot;_-;\-* #,##0\ &quot;zł&quot;_-;_-* &quot;-&quot;??\ &quot;zł&quot;_-;_-@_-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/>
        <strike val="0"/>
        <outline val="0"/>
        <shadow val="0"/>
        <u val="none"/>
        <sz val="10"/>
        <color auto="1"/>
        <name val="Calibri"/>
        <scheme val="minor"/>
      </font>
      <numFmt numFmtId="165" formatCode="_-* #,##0\ &quot;zł&quot;_-;\-* #,##0\ &quot;zł&quot;_-;_-* &quot;-&quot;??\ &quot;zł&quot;_-;_-@_-"/>
      <alignment horizontal="general" vertical="center" textRotation="0" wrapText="1" indent="0" justifyLastLine="0" shrinkToFit="0" readingOrder="0"/>
      <protection locked="1" hidden="0"/>
    </dxf>
    <dxf>
      <font>
        <b/>
        <strike val="0"/>
        <outline val="0"/>
        <shadow val="0"/>
        <u val="none"/>
        <sz val="10"/>
        <color auto="1"/>
        <name val="Calibri"/>
        <scheme val="minor"/>
      </font>
      <numFmt numFmtId="165" formatCode="_-* #,##0\ &quot;zł&quot;_-;\-* #,##0\ &quot;zł&quot;_-;_-* &quot;-&quot;??\ &quot;zł&quot;_-;_-@_-"/>
      <alignment horizontal="general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  <protection locked="1" hidden="0"/>
    </dxf>
    <dxf>
      <font>
        <strike val="0"/>
        <outline val="0"/>
        <shadow val="0"/>
        <u val="none"/>
        <sz val="10"/>
        <color auto="1"/>
        <name val="Calibri"/>
        <scheme val="minor"/>
      </font>
      <numFmt numFmtId="165" formatCode="_-* #,##0\ &quot;zł&quot;_-;\-* #,##0\ &quot;zł&quot;_-;_-* &quot;-&quot;??\ &quot;zł&quot;_-;_-@_-"/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sz val="10"/>
        <color auto="1"/>
        <name val="Calibri"/>
        <scheme val="minor"/>
      </font>
      <numFmt numFmtId="165" formatCode="_-* #,##0\ &quot;zł&quot;_-;\-* #,##0\ &quot;zł&quot;_-;_-* &quot;-&quot;??\ &quot;zł&quot;_-;_-@_-"/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sz val="10"/>
        <color auto="1"/>
        <name val="Calibri"/>
        <scheme val="minor"/>
      </font>
      <numFmt numFmtId="165" formatCode="_-* #,##0\ &quot;zł&quot;_-;\-* #,##0\ &quot;zł&quot;_-;_-* &quot;-&quot;??\ &quot;zł&quot;_-;_-@_-"/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sz val="10"/>
        <color auto="1"/>
        <name val="Calibri"/>
        <scheme val="minor"/>
      </font>
      <numFmt numFmtId="165" formatCode="_-* #,##0\ &quot;zł&quot;_-;\-* #,##0\ &quot;zł&quot;_-;_-* &quot;-&quot;??\ &quot;zł&quot;_-;_-@_-"/>
      <alignment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sz val="10"/>
        <color auto="1"/>
        <name val="Calibri"/>
        <scheme val="minor"/>
      </font>
      <numFmt numFmtId="165" formatCode="_-* #,##0\ &quot;zł&quot;_-;\-* #,##0\ &quot;zł&quot;_-;_-* &quot;-&quot;??\ &quot;zł&quot;_-;_-@_-"/>
      <alignment vertical="center" textRotation="0" indent="0" justifyLastLine="0" shrinkToFit="0" readingOrder="0"/>
      <border outline="0">
        <left style="thin">
          <color theme="0"/>
        </left>
      </border>
      <protection locked="0" hidden="0"/>
    </dxf>
    <dxf>
      <font>
        <strike val="0"/>
        <outline val="0"/>
        <shadow val="0"/>
        <u val="none"/>
        <sz val="10"/>
        <color auto="1"/>
        <name val="Calibri"/>
        <scheme val="minor"/>
      </font>
      <numFmt numFmtId="165" formatCode="_-* #,##0\ &quot;zł&quot;_-;\-* #,##0\ &quot;zł&quot;_-;_-* &quot;-&quot;??\ &quot;zł&quot;_-;_-@_-"/>
      <alignment horizontal="general" vertical="center" textRotation="0" indent="0" justifyLastLine="0" shrinkToFit="0" readingOrder="0"/>
      <protection locked="0" hidden="0"/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sz val="10"/>
        <color auto="1"/>
        <name val="Calibri"/>
        <scheme val="minor"/>
      </font>
      <numFmt numFmtId="165" formatCode="_-* #,##0\ &quot;zł&quot;_-;\-* #,##0\ &quot;zł&quot;_-;_-* &quot;-&quot;??\ &quot;zł&quot;_-;_-@_-"/>
      <alignment vertical="center" textRotation="0" indent="0" justifyLastLine="0" shrinkToFit="0" readingOrder="0"/>
      <protection locked="0" hidden="0"/>
    </dxf>
    <dxf>
      <border outline="0">
        <bottom style="thin">
          <color theme="0"/>
        </bottom>
      </border>
    </dxf>
    <dxf>
      <font>
        <strike val="0"/>
        <outline val="0"/>
        <shadow val="0"/>
        <u val="none"/>
        <sz val="10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  <protection locked="1" hidden="0"/>
    </dxf>
    <dxf>
      <font>
        <strike val="0"/>
        <outline val="0"/>
        <shadow val="0"/>
        <u val="none"/>
        <sz val="10"/>
        <color auto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strike val="0"/>
        <outline val="0"/>
        <shadow val="0"/>
        <u val="none"/>
        <sz val="10"/>
        <color auto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strike val="0"/>
        <outline val="0"/>
        <shadow val="0"/>
        <u val="none"/>
        <sz val="10"/>
        <color auto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strike val="0"/>
        <outline val="0"/>
        <shadow val="0"/>
        <u val="none"/>
        <sz val="10"/>
        <color auto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strike val="0"/>
        <outline val="0"/>
        <shadow val="0"/>
        <u val="none"/>
        <sz val="10"/>
        <color auto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strike val="0"/>
        <outline val="0"/>
        <shadow val="0"/>
        <u val="none"/>
        <sz val="10"/>
        <color auto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border outline="0">
        <bottom style="thin">
          <color theme="0"/>
        </bottom>
      </border>
    </dxf>
    <dxf>
      <font>
        <strike val="0"/>
        <outline val="0"/>
        <shadow val="0"/>
        <u val="none"/>
        <sz val="10"/>
        <color auto="1"/>
        <name val="Calibri"/>
        <scheme val="minor"/>
      </font>
      <alignment horizontal="general" vertical="center" textRotation="0" wrapText="1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sz val="10"/>
        <color auto="1"/>
        <name val="Calibri"/>
        <scheme val="minor"/>
      </font>
      <alignment horizontal="center" vertical="center" textRotation="0" wrapText="1" indent="0" justifyLastLine="0" shrinkToFit="0" readingOrder="0"/>
      <protection locked="1" hidden="0"/>
    </dxf>
    <dxf>
      <fill>
        <gradientFill degree="90">
          <stop position="0">
            <color theme="0"/>
          </stop>
          <stop position="0.5">
            <color theme="4" tint="0.40000610370189521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theme="4" tint="0.40000610370189521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theme="4" tint="0.40000610370189521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theme="4" tint="0.40000610370189521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theme="4" tint="0.40000610370189521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theme="4" tint="0.40000610370189521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theme="4" tint="0.40000610370189521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theme="4" tint="0.40000610370189521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0.5">
            <color theme="4" tint="0.40000610370189521"/>
          </stop>
          <stop position="1">
            <color theme="0"/>
          </stop>
        </gradient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2" formatCode="_-* #,##0\ &quot;zł&quot;_-;\-* #,##0\ &quot;zł&quot;_-;_-* &quot;-&quot;\ &quot;zł&quot;_-;_-@_-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2" formatCode="_-* #,##0\ &quot;zł&quot;_-;\-* #,##0\ &quot;zł&quot;_-;_-* &quot;-&quot;\ &quot;zł&quot;_-;_-@_-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2" formatCode="_-* #,##0\ &quot;zł&quot;_-;\-* #,##0\ &quot;zł&quot;_-;_-* &quot;-&quot;\ &quot;zł&quot;_-;_-@_-"/>
      <fill>
        <patternFill patternType="solid">
          <fgColor indexed="64"/>
          <bgColor theme="6" tint="-0.249977111117893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  <protection locked="1" hidden="0"/>
    </dxf>
    <dxf>
      <font>
        <b/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2" formatCode="_-* #,##0\ &quot;zł&quot;_-;\-* #,##0\ &quot;zł&quot;_-;_-* &quot;-&quot;\ &quot;zł&quot;_-;_-@_-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/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_-* #,##0\ &quot;zł&quot;_-;\-* #,##0\ &quot;zł&quot;_-;_-* &quot;-&quot;??\ &quot;zł&quot;_-;_-@_-"/>
      <fill>
        <patternFill patternType="solid">
          <fgColor indexed="64"/>
          <bgColor theme="6" tint="-0.249977111117893"/>
        </patternFill>
      </fill>
      <alignment horizontal="right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_-* #,##0\ &quot;zł&quot;_-;\-* #,##0\ &quot;zł&quot;_-;_-* &quot;-&quot;??\ &quot;zł&quot;_-;_-@_-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2" formatCode="_-* #,##0\ &quot;zł&quot;_-;\-* #,##0\ &quot;zł&quot;_-;_-* &quot;-&quot;\ &quot;zł&quot;_-;_-@_-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2" formatCode="_-* #,##0\ &quot;zł&quot;_-;\-* #,##0\ &quot;zł&quot;_-;_-* &quot;-&quot;\ &quot;zł&quot;_-;_-@_-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2" formatCode="_-* #,##0\ &quot;zł&quot;_-;\-* #,##0\ &quot;zł&quot;_-;_-* &quot;-&quot;\ &quot;zł&quot;_-;_-@_-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2" formatCode="_-* #,##0\ &quot;zł&quot;_-;\-* #,##0\ &quot;zł&quot;_-;_-* &quot;-&quot;\ &quot;zł&quot;_-;_-@_-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2" formatCode="_-* #,##0\ &quot;zł&quot;_-;\-* #,##0\ &quot;zł&quot;_-;_-* &quot;-&quot;\ &quot;zł&quot;_-;_-@_-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2" formatCode="_-* #,##0\ &quot;zł&quot;_-;\-* #,##0\ &quot;zł&quot;_-;_-* &quot;-&quot;\ &quot;zł&quot;_-;_-@_-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2" formatCode="_-* #,##0\ &quot;zł&quot;_-;\-* #,##0\ &quot;zł&quot;_-;_-* &quot;-&quot;\ &quot;zł&quot;_-;_-@_-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border>
        <top style="thin">
          <color theme="0"/>
        </top>
      </border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2" formatCode="_-* #,##0\ &quot;zł&quot;_-;\-* #,##0\ &quot;zł&quot;_-;_-* &quot;-&quot;\ &quot;zł&quot;_-;_-@_-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sz val="9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2" formatCode="_-* #,##0\ &quot;zł&quot;_-;\-* #,##0\ &quot;zł&quot;_-;_-* &quot;-&quot;\ &quot;zł&quot;_-;_-@_-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2" formatCode="_-* #,##0\ &quot;zł&quot;_-;\-* #,##0\ &quot;zł&quot;_-;_-* &quot;-&quot;\ &quot;zł&quot;_-;_-@_-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2" formatCode="_-* #,##0\ &quot;zł&quot;_-;\-* #,##0\ &quot;zł&quot;_-;_-* &quot;-&quot;\ &quot;zł&quot;_-;_-@_-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sz val="9"/>
        <name val="Calibri"/>
        <scheme val="minor"/>
      </font>
      <numFmt numFmtId="32" formatCode="_-* #,##0\ &quot;zł&quot;_-;\-* #,##0\ &quot;zł&quot;_-;_-* &quot;-&quot;\ &quot;zł&quot;_-;_-@_-"/>
    </dxf>
    <dxf>
      <font>
        <b/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indexed="64"/>
          <bgColor theme="6" tint="-0.249977111117893"/>
        </patternFill>
      </fill>
      <alignment horizontal="right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2" formatCode="_-* #,##0\ &quot;zł&quot;_-;\-* #,##0\ &quot;zł&quot;_-;_-* &quot;-&quot;\ &quot;zł&quot;_-;_-@_-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2" formatCode="_-* #,##0\ &quot;zł&quot;_-;\-* #,##0\ &quot;zł&quot;_-;_-* &quot;-&quot;\ &quot;zł&quot;_-;_-@_-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2" formatCode="_-* #,##0\ &quot;zł&quot;_-;\-* #,##0\ &quot;zł&quot;_-;_-* &quot;-&quot;\ &quot;zł&quot;_-;_-@_-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2" formatCode="_-* #,##0\ &quot;zł&quot;_-;\-* #,##0\ &quot;zł&quot;_-;_-* &quot;-&quot;\ &quot;zł&quot;_-;_-@_-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2" formatCode="_-* #,##0\ &quot;zł&quot;_-;\-* #,##0\ &quot;zł&quot;_-;_-* &quot;-&quot;\ &quot;zł&quot;_-;_-@_-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2" formatCode="_-* #,##0\ &quot;zł&quot;_-;\-* #,##0\ &quot;zł&quot;_-;_-* &quot;-&quot;\ &quot;zł&quot;_-;_-@_-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2" formatCode="_-* #,##0\ &quot;zł&quot;_-;\-* #,##0\ &quot;zł&quot;_-;_-* &quot;-&quot;\ &quot;zł&quot;_-;_-@_-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border>
        <top style="thin">
          <color theme="0"/>
        </top>
      </border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2" formatCode="_-* #,##0\ &quot;zł&quot;_-;\-* #,##0\ &quot;zł&quot;_-;_-* &quot;-&quot;\ &quot;zł&quot;_-;_-@_-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border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sz val="9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  <protection locked="1" hidden="0"/>
    </dxf>
    <dxf>
      <font>
        <strike val="0"/>
      </font>
      <fill>
        <gradientFill degree="90">
          <stop position="0">
            <color theme="0"/>
          </stop>
          <stop position="0.5">
            <color theme="6" tint="0.40000610370189521"/>
          </stop>
          <stop position="1">
            <color theme="0"/>
          </stop>
        </gradientFill>
      </fill>
    </dxf>
    <dxf>
      <font>
        <strike val="0"/>
      </font>
      <fill>
        <gradientFill degree="90">
          <stop position="0">
            <color theme="0"/>
          </stop>
          <stop position="0.5">
            <color theme="6" tint="0.40000610370189521"/>
          </stop>
          <stop position="1">
            <color theme="0"/>
          </stop>
        </gradientFill>
      </fill>
    </dxf>
    <dxf>
      <font>
        <strike val="0"/>
      </font>
      <fill>
        <gradientFill degree="90">
          <stop position="0">
            <color theme="0"/>
          </stop>
          <stop position="0.5">
            <color theme="6" tint="0.40000610370189521"/>
          </stop>
          <stop position="1">
            <color theme="0"/>
          </stop>
        </gradientFill>
      </fill>
    </dxf>
    <dxf>
      <font>
        <strike val="0"/>
      </font>
      <fill>
        <gradientFill degree="90">
          <stop position="0">
            <color theme="0"/>
          </stop>
          <stop position="0.5">
            <color theme="6" tint="0.40000610370189521"/>
          </stop>
          <stop position="1">
            <color theme="0"/>
          </stop>
        </gradientFill>
      </fill>
    </dxf>
    <dxf>
      <font>
        <i/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11" formatCode="#,##0.00\ &quot;zł&quot;;\-#,##0.00\ &quot;zł&quot;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outline="0">
        <left style="thin">
          <color theme="0"/>
        </left>
        <right style="thin">
          <color theme="0"/>
        </right>
      </border>
      <protection locked="1" hidden="0"/>
    </dxf>
    <dxf>
      <font>
        <b/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outline="0">
        <right style="thin">
          <color theme="0"/>
        </right>
      </border>
      <protection locked="1" hidden="0"/>
    </dxf>
    <dxf>
      <border outline="0">
        <right style="thin">
          <color theme="0"/>
        </right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9"/>
        <color theme="0"/>
        <name val="Calibri"/>
        <scheme val="minor"/>
      </font>
      <fill>
        <patternFill patternType="solid">
          <fgColor indexed="64"/>
          <bgColor theme="6" tint="-0.499984740745262"/>
        </patternFill>
      </fill>
      <alignment vertical="center" textRotation="0" indent="0" justifyLastLine="0" shrinkToFit="0" readingOrder="0"/>
      <protection locked="1" hidden="0"/>
    </dxf>
    <dxf>
      <font>
        <i/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164" formatCode="#,##0.00\ &quot;zł&quot;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outline="0">
        <left style="thin">
          <color theme="0"/>
        </left>
        <right style="thin">
          <color theme="0"/>
        </right>
      </border>
      <protection locked="1" hidden="0"/>
    </dxf>
    <dxf>
      <font>
        <b/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outline="0">
        <right style="thin">
          <color theme="0"/>
        </right>
      </border>
      <protection locked="1" hidden="0"/>
    </dxf>
    <dxf>
      <border outline="0">
        <right style="thin">
          <color theme="0"/>
        </right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9"/>
        <color theme="0"/>
        <name val="Calibri"/>
        <scheme val="minor"/>
      </font>
      <fill>
        <patternFill patternType="solid">
          <fgColor indexed="64"/>
          <bgColor theme="6" tint="-0.499984740745262"/>
        </patternFill>
      </fill>
      <alignment vertical="center" textRotation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1" hidden="0"/>
    </dxf>
    <dxf>
      <font>
        <b/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alignment horizontal="general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  <protection locked="1" hidden="0"/>
    </dxf>
    <dxf>
      <fill>
        <gradientFill>
          <stop position="0">
            <color theme="0"/>
          </stop>
          <stop position="0.5">
            <color theme="6" tint="-0.25098422193060094"/>
          </stop>
          <stop position="1">
            <color theme="0"/>
          </stop>
        </gradientFill>
      </fill>
    </dxf>
    <dxf>
      <fill>
        <gradientFill>
          <stop position="0">
            <color theme="0"/>
          </stop>
          <stop position="0.5">
            <color theme="6" tint="-0.25098422193060094"/>
          </stop>
          <stop position="1">
            <color theme="0"/>
          </stop>
        </gradientFill>
      </fill>
    </dxf>
    <dxf>
      <fill>
        <gradientFill>
          <stop position="0">
            <color theme="0"/>
          </stop>
          <stop position="0.5">
            <color theme="6" tint="-0.25098422193060094"/>
          </stop>
          <stop position="1">
            <color theme="0"/>
          </stop>
        </gradientFill>
      </fill>
    </dxf>
    <dxf>
      <fill>
        <gradientFill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bar"/>
        <c:grouping val="clustered"/>
        <c:varyColors val="0"/>
        <c:ser>
          <c:idx val="8"/>
          <c:order val="0"/>
          <c:tx>
            <c:strRef>
              <c:f>'KOSZTY-KORZYŚCI'!$B$15</c:f>
              <c:strCache>
                <c:ptCount val="1"/>
                <c:pt idx="0">
                  <c:v>Stopa zwrotu z wdrożenia innowacji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dkEdge"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D7D-45EB-BE59-3FDF27BFDA2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D7D-45EB-BE59-3FDF27BFDA2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D7D-45EB-BE59-3FDF27BFDA20}"/>
              </c:ext>
            </c:extLst>
          </c:dPt>
          <c:cat>
            <c:strRef>
              <c:f>'KOSZTY-KORZYŚCI'!$D$3:$F$3</c:f>
              <c:strCache>
                <c:ptCount val="3"/>
                <c:pt idx="0">
                  <c:v>po 1 roku</c:v>
                </c:pt>
                <c:pt idx="1">
                  <c:v>po 2 latach</c:v>
                </c:pt>
                <c:pt idx="2">
                  <c:v>po 3 latach</c:v>
                </c:pt>
              </c:strCache>
            </c:strRef>
          </c:cat>
          <c:val>
            <c:numRef>
              <c:f>'KOSZTY-KORZYŚCI'!$D$15:$F$15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1D7D-45EB-BE59-3FDF27BFD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87841872"/>
        <c:axId val="187842264"/>
      </c:barChart>
      <c:catAx>
        <c:axId val="1878418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7842264"/>
        <c:crosses val="autoZero"/>
        <c:auto val="1"/>
        <c:lblAlgn val="ctr"/>
        <c:lblOffset val="100"/>
        <c:noMultiLvlLbl val="0"/>
      </c:catAx>
      <c:valAx>
        <c:axId val="18784226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7841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sz="11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'KOSZTY-KORZYŚCI'!$D$3</c:f>
              <c:strCache>
                <c:ptCount val="1"/>
                <c:pt idx="0">
                  <c:v>po 1 roku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('KOSZTY-KORZYŚCI'!$B$6,'KOSZTY-KORZYŚCI'!$B$8,'KOSZTY-KORZYŚCI'!$B$10,'KOSZTY-KORZYŚCI'!$B$12)</c:f>
              <c:strCache>
                <c:ptCount val="4"/>
                <c:pt idx="0">
                  <c:v>Korzyść ze zmniejszenia absencji (skumulowana)</c:v>
                </c:pt>
                <c:pt idx="1">
                  <c:v>Korzyść z obniżenia wypadkowości (skumulowana)</c:v>
                </c:pt>
                <c:pt idx="2">
                  <c:v>Korzyść ze spadku liczby zdarzeń potencjalnie wypadkowych (skumulowana)</c:v>
                </c:pt>
                <c:pt idx="3">
                  <c:v>Korzyść ze wzrostu produktywności (skumulowana)</c:v>
                </c:pt>
              </c:strCache>
            </c:strRef>
          </c:cat>
          <c:val>
            <c:numRef>
              <c:f>('KOSZTY-KORZYŚCI'!$D$6,'KOSZTY-KORZYŚCI'!$D$8,'KOSZTY-KORZYŚCI'!$D$10,'KOSZTY-KORZYŚCI'!$D$12)</c:f>
              <c:numCache>
                <c:formatCode>_-* #\ ##0\ "zł"_-;\-* #\ ##0\ "zł"_-;_-* "-"??\ "zł"_-;_-@_-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B7B-446A-A704-DE80B75DCFF2}"/>
            </c:ext>
          </c:extLst>
        </c:ser>
        <c:ser>
          <c:idx val="6"/>
          <c:order val="1"/>
          <c:tx>
            <c:strRef>
              <c:f>'KOSZTY-KORZYŚCI'!$E$3</c:f>
              <c:strCache>
                <c:ptCount val="1"/>
                <c:pt idx="0">
                  <c:v>po 2 latach</c:v>
                </c:pt>
              </c:strCache>
            </c:strRef>
          </c:tx>
          <c:spPr>
            <a:solidFill>
              <a:schemeClr val="accent1">
                <a:shade val="72000"/>
              </a:schemeClr>
            </a:solidFill>
            <a:ln>
              <a:noFill/>
            </a:ln>
            <a:effectLst/>
          </c:spPr>
          <c:invertIfNegative val="0"/>
          <c:cat>
            <c:strRef>
              <c:f>('KOSZTY-KORZYŚCI'!$B$6,'KOSZTY-KORZYŚCI'!$B$8,'KOSZTY-KORZYŚCI'!$B$10,'KOSZTY-KORZYŚCI'!$B$12)</c:f>
              <c:strCache>
                <c:ptCount val="4"/>
                <c:pt idx="0">
                  <c:v>Korzyść ze zmniejszenia absencji (skumulowana)</c:v>
                </c:pt>
                <c:pt idx="1">
                  <c:v>Korzyść z obniżenia wypadkowości (skumulowana)</c:v>
                </c:pt>
                <c:pt idx="2">
                  <c:v>Korzyść ze spadku liczby zdarzeń potencjalnie wypadkowych (skumulowana)</c:v>
                </c:pt>
                <c:pt idx="3">
                  <c:v>Korzyść ze wzrostu produktywności (skumulowana)</c:v>
                </c:pt>
              </c:strCache>
            </c:strRef>
          </c:cat>
          <c:val>
            <c:numRef>
              <c:f>('KOSZTY-KORZYŚCI'!$E$6,'KOSZTY-KORZYŚCI'!$E$8,'KOSZTY-KORZYŚCI'!$E$10,'KOSZTY-KORZYŚCI'!$E$12)</c:f>
              <c:numCache>
                <c:formatCode>_-* #\ ##0\ "zł"_-;\-* #\ ##0\ "zł"_-;_-* "-"??\ "zł"_-;_-@_-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B7B-446A-A704-DE80B75DCFF2}"/>
            </c:ext>
          </c:extLst>
        </c:ser>
        <c:ser>
          <c:idx val="8"/>
          <c:order val="2"/>
          <c:tx>
            <c:strRef>
              <c:f>'KOSZTY-KORZYŚCI'!$F$3</c:f>
              <c:strCache>
                <c:ptCount val="1"/>
                <c:pt idx="0">
                  <c:v>po 3 latach</c:v>
                </c:pt>
              </c:strCache>
            </c:strRef>
          </c:tx>
          <c:spPr>
            <a:solidFill>
              <a:schemeClr val="accent1">
                <a:shade val="44000"/>
              </a:schemeClr>
            </a:solidFill>
            <a:ln>
              <a:noFill/>
            </a:ln>
            <a:effectLst/>
          </c:spPr>
          <c:invertIfNegative val="0"/>
          <c:cat>
            <c:strRef>
              <c:f>('KOSZTY-KORZYŚCI'!$B$6,'KOSZTY-KORZYŚCI'!$B$8,'KOSZTY-KORZYŚCI'!$B$10,'KOSZTY-KORZYŚCI'!$B$12)</c:f>
              <c:strCache>
                <c:ptCount val="4"/>
                <c:pt idx="0">
                  <c:v>Korzyść ze zmniejszenia absencji (skumulowana)</c:v>
                </c:pt>
                <c:pt idx="1">
                  <c:v>Korzyść z obniżenia wypadkowości (skumulowana)</c:v>
                </c:pt>
                <c:pt idx="2">
                  <c:v>Korzyść ze spadku liczby zdarzeń potencjalnie wypadkowych (skumulowana)</c:v>
                </c:pt>
                <c:pt idx="3">
                  <c:v>Korzyść ze wzrostu produktywności (skumulowana)</c:v>
                </c:pt>
              </c:strCache>
            </c:strRef>
          </c:cat>
          <c:val>
            <c:numRef>
              <c:f>('KOSZTY-KORZYŚCI'!$F$6,'KOSZTY-KORZYŚCI'!$F$8,'KOSZTY-KORZYŚCI'!$F$10,'KOSZTY-KORZYŚCI'!$F$12)</c:f>
              <c:numCache>
                <c:formatCode>_-* #\ ##0\ "zł"_-;\-* #\ ##0\ "zł"_-;_-* "-"??\ "zł"_-;_-@_-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B7B-446A-A704-DE80B75DC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839520"/>
        <c:axId val="187843440"/>
      </c:barChart>
      <c:catAx>
        <c:axId val="18783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7843440"/>
        <c:crosses val="autoZero"/>
        <c:auto val="1"/>
        <c:lblAlgn val="ctr"/>
        <c:lblOffset val="100"/>
        <c:noMultiLvlLbl val="0"/>
      </c:catAx>
      <c:valAx>
        <c:axId val="187843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&quot;zł&quot;_-;\-* #\ ##0\ &quot;zł&quot;_-;_-* &quot;-&quot;??\ &quot;zł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7839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sz="11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304153197828147E-2"/>
          <c:y val="0.11312272254101269"/>
          <c:w val="0.88656640257935637"/>
          <c:h val="0.73150705873037802"/>
        </c:manualLayout>
      </c:layout>
      <c:lineChart>
        <c:grouping val="standard"/>
        <c:varyColors val="0"/>
        <c:ser>
          <c:idx val="0"/>
          <c:order val="0"/>
          <c:tx>
            <c:strRef>
              <c:f>'KOSZTY-KORZYŚCI'!$B$4</c:f>
              <c:strCache>
                <c:ptCount val="1"/>
                <c:pt idx="0">
                  <c:v>Nakłady na innowacje/utrzymanie innowacji (koszt)</c:v>
                </c:pt>
              </c:strCache>
            </c:strRef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tint val="40000"/>
                </a:schemeClr>
              </a:solidFill>
              <a:ln w="9525">
                <a:solidFill>
                  <a:schemeClr val="accent1">
                    <a:lumMod val="40000"/>
                    <a:lumOff val="60000"/>
                  </a:schemeClr>
                </a:solidFill>
                <a:prstDash val="solid"/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'KOSZTY-KORZYŚCI'!$C$3:$F$3</c15:sqref>
                  </c15:fullRef>
                </c:ext>
              </c:extLst>
              <c:f>'KOSZTY-KORZYŚCI'!$D$3:$F$3</c:f>
              <c:strCache>
                <c:ptCount val="3"/>
                <c:pt idx="0">
                  <c:v>po 1 roku</c:v>
                </c:pt>
                <c:pt idx="1">
                  <c:v>po 2 latach</c:v>
                </c:pt>
                <c:pt idx="2">
                  <c:v>po 3 latach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'KOSZTY-KORZYŚCI'!$C$4:$F$4</c15:sqref>
                  </c15:fullRef>
                </c:ext>
              </c:extLst>
              <c:f>'KOSZTY-KORZYŚCI'!$D$4:$F$4</c:f>
              <c:numCache>
                <c:formatCode>_-* #\ ##0\ "zł"_-;\-* #\ ##0\ "zł"_-;_-* "-"??\ "zł"_-;_-@_-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8B5-49FF-B987-0E33AA53E500}"/>
            </c:ext>
          </c:extLst>
        </c:ser>
        <c:ser>
          <c:idx val="2"/>
          <c:order val="1"/>
          <c:tx>
            <c:strRef>
              <c:f>'KOSZTY-KORZYŚCI'!$B$14</c:f>
              <c:strCache>
                <c:ptCount val="1"/>
                <c:pt idx="0">
                  <c:v>Suma korzyści</c:v>
                </c:pt>
              </c:strCache>
            </c:strRef>
          </c:tx>
          <c:spPr>
            <a:ln w="28575" cap="rnd">
              <a:solidFill>
                <a:srgbClr val="00B0F0"/>
              </a:solidFill>
              <a:prstDash val="dashDot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tint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'KOSZTY-KORZYŚCI'!$C$3:$F$3</c15:sqref>
                  </c15:fullRef>
                </c:ext>
              </c:extLst>
              <c:f>'KOSZTY-KORZYŚCI'!$D$3:$F$3</c:f>
              <c:strCache>
                <c:ptCount val="3"/>
                <c:pt idx="0">
                  <c:v>po 1 roku</c:v>
                </c:pt>
                <c:pt idx="1">
                  <c:v>po 2 latach</c:v>
                </c:pt>
                <c:pt idx="2">
                  <c:v>po 3 latach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'KOSZTY-KORZYŚCI'!$C$14:$F$14</c15:sqref>
                  </c15:fullRef>
                </c:ext>
              </c:extLst>
              <c:f>'KOSZTY-KORZYŚCI'!$D$14:$F$14</c:f>
              <c:numCache>
                <c:formatCode>_-* #\ ##0\ "zł"_-;\-* #\ ##0\ "zł"_-;_-* "-"??\ "zł"_-;_-@_-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8B5-49FF-B987-0E33AA53E500}"/>
            </c:ext>
          </c:extLst>
        </c:ser>
        <c:ser>
          <c:idx val="12"/>
          <c:order val="2"/>
          <c:tx>
            <c:strRef>
              <c:f>'KOSZTY-KORZYŚCI'!$B$16</c:f>
              <c:strCache>
                <c:ptCount val="1"/>
                <c:pt idx="0">
                  <c:v>Korzystność</c:v>
                </c:pt>
              </c:strCache>
            </c:strRef>
          </c:tx>
          <c:spPr>
            <a:ln w="28575" cap="rnd">
              <a:solidFill>
                <a:schemeClr val="accent1">
                  <a:shade val="4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shade val="40000"/>
                </a:schemeClr>
              </a:solidFill>
              <a:ln w="9525">
                <a:solidFill>
                  <a:schemeClr val="accent1">
                    <a:shade val="40000"/>
                  </a:schemeClr>
                </a:solidFill>
                <a:prstDash val="sysDot"/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'KOSZTY-KORZYŚCI'!$C$3:$F$3</c15:sqref>
                  </c15:fullRef>
                </c:ext>
              </c:extLst>
              <c:f>'KOSZTY-KORZYŚCI'!$D$3:$F$3</c:f>
              <c:strCache>
                <c:ptCount val="3"/>
                <c:pt idx="0">
                  <c:v>po 1 roku</c:v>
                </c:pt>
                <c:pt idx="1">
                  <c:v>po 2 latach</c:v>
                </c:pt>
                <c:pt idx="2">
                  <c:v>po 3 latach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'KOSZTY-KORZYŚCI'!$C$16:$F$16</c15:sqref>
                  </c15:fullRef>
                </c:ext>
              </c:extLst>
              <c:f>'KOSZTY-KORZYŚCI'!$D$16:$F$16</c:f>
              <c:numCache>
                <c:formatCode>_-* #\ ##0\ "zł"_-;\-* #\ ##0\ "zł"_-;_-* "-"??\ "zł"_-;_-@_-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8B5-49FF-B987-0E33AA53E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843832"/>
        <c:axId val="187844224"/>
      </c:lineChart>
      <c:catAx>
        <c:axId val="187843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7844224"/>
        <c:crosses val="autoZero"/>
        <c:auto val="1"/>
        <c:lblAlgn val="ctr"/>
        <c:lblOffset val="100"/>
        <c:noMultiLvlLbl val="0"/>
      </c:catAx>
      <c:valAx>
        <c:axId val="18784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&quot;zł&quot;_-;\-* #\ ##0\ &quot;zł&quot;_-;_-* &quot;-&quot;??\ &quot;zł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7843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sz="11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266699</xdr:colOff>
      <xdr:row>16</xdr:row>
      <xdr:rowOff>56164</xdr:rowOff>
    </xdr:from>
    <xdr:to>
      <xdr:col>5</xdr:col>
      <xdr:colOff>828674</xdr:colOff>
      <xdr:row>31</xdr:row>
      <xdr:rowOff>19050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495301</xdr:colOff>
      <xdr:row>13</xdr:row>
      <xdr:rowOff>174625</xdr:rowOff>
    </xdr:from>
    <xdr:to>
      <xdr:col>20</xdr:col>
      <xdr:colOff>356354</xdr:colOff>
      <xdr:row>31</xdr:row>
      <xdr:rowOff>28575</xdr:rowOff>
    </xdr:to>
    <xdr:graphicFrame macro="">
      <xdr:nvGraphicFramePr>
        <xdr:cNvPr id="8" name="Wykres 7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495300</xdr:colOff>
      <xdr:row>0</xdr:row>
      <xdr:rowOff>152400</xdr:rowOff>
    </xdr:from>
    <xdr:to>
      <xdr:col>20</xdr:col>
      <xdr:colOff>361950</xdr:colOff>
      <xdr:row>13</xdr:row>
      <xdr:rowOff>28575</xdr:rowOff>
    </xdr:to>
    <xdr:graphicFrame macro="">
      <xdr:nvGraphicFramePr>
        <xdr:cNvPr id="9" name="Wykres 8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ela1" displayName="Tabela1" ref="B2:D5" totalsRowShown="0" headerRowDxfId="257" dataDxfId="256">
  <autoFilter ref="B2:D5"/>
  <tableColumns count="3">
    <tableColumn id="1" name="GRUPA" dataDxfId="255"/>
    <tableColumn id="2" name="OPIS GRUPY " dataDxfId="254"/>
    <tableColumn id="3" name="Średnia stawka godzinowa" dataDxfId="253" dataCellStyle="Walutowy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id="15" name="Tabela1116" displayName="Tabela1116" ref="X20:X31" totalsRowCount="1" headerRowDxfId="174" dataDxfId="173" totalsRowDxfId="172" dataCellStyle="Walutowy">
  <autoFilter ref="X20:X30"/>
  <tableColumns count="1">
    <tableColumn id="1" name="CAŁKOWITY KOSZT WYPADKU " totalsRowFunction="custom" dataDxfId="171" totalsRowDxfId="170" dataCellStyle="Walutowy">
      <calculatedColumnFormula>SUM(Tabela1015[[#This Row],[Koszt nadgodzin i zastępstw]:[Odszkodowania i kary wypłacone poszkodowanym przez przedsiębiorstwo]])-Tabela1015[[#This Row],[Odszkodowania wypłacone przedsiębiorstwu przez firmę ubezpieczeniową]]+Tabela1217[[#This Row],[Koszt straconego czasu]]+V21</calculatedColumnFormula>
      <totalsRowFormula>Tabela11[[#Totals],[CAŁKOWITY KOSZT WYPADKU ]]+SUBTOTAL(109,Tabela1116[[CAŁKOWITY KOSZT WYPADKU ]])</totalsRowFormula>
    </tableColumn>
  </tableColumns>
  <tableStyleInfo name="TableStyleMedium11" showFirstColumn="0" showLastColumn="0" showRowStripes="1" showColumnStripes="0"/>
</table>
</file>

<file path=xl/tables/table11.xml><?xml version="1.0" encoding="utf-8"?>
<table xmlns="http://schemas.openxmlformats.org/spreadsheetml/2006/main" id="16" name="Tabela1217" displayName="Tabela1217" ref="W20:W30" totalsRowShown="0" headerRowDxfId="169" dataDxfId="168" dataCellStyle="Walutowy">
  <autoFilter ref="W20:W30"/>
  <tableColumns count="1">
    <tableColumn id="1" name="Koszt straconego czasu" dataDxfId="167" dataCellStyle="Walutowy">
      <calculatedColumnFormula>((B21*C21+H21*I21)*stawkaC+(D21*E21+J21*K21)*stawkaB+(F21*G21+L21*M21)*stawkaA)*8</calculatedColumnFormula>
    </tableColumn>
  </tableColumns>
  <tableStyleInfo name="TableStyleMedium11" showFirstColumn="0" showLastColumn="0" showRowStripes="1" showColumnStripes="0"/>
</table>
</file>

<file path=xl/tables/table12.xml><?xml version="1.0" encoding="utf-8"?>
<table xmlns="http://schemas.openxmlformats.org/spreadsheetml/2006/main" id="6" name="Tabela6" displayName="Tabela6" ref="B4:G14" totalsRowShown="0" headerRowDxfId="157" dataDxfId="155" headerRowBorderDxfId="156" tableBorderDxfId="154">
  <autoFilter ref="B4:G14"/>
  <tableColumns count="6">
    <tableColumn id="1" name="liczba osób LzC" dataDxfId="153"/>
    <tableColumn id="2" name="liczba straconych dni DzC" dataDxfId="152"/>
    <tableColumn id="3" name="liczba osób LzB" dataDxfId="151"/>
    <tableColumn id="4" name="liczba straconych dni DzB" dataDxfId="150"/>
    <tableColumn id="5" name="liczba osób LzA" dataDxfId="149"/>
    <tableColumn id="6" name="liczba straconych dni DzA" dataDxfId="148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id="5" name="Tabela5" displayName="Tabela5" ref="J4:O14" totalsRowShown="0" headerRowDxfId="147" dataDxfId="145" headerRowBorderDxfId="146" tableBorderDxfId="144" dataCellStyle="Walutowy">
  <autoFilter ref="J4:O14"/>
  <tableColumns count="6">
    <tableColumn id="1" name="Koszt nadgodzin i zastępstw" dataDxfId="143" dataCellStyle="Walutowy"/>
    <tableColumn id="2" name="Straty materialne (np. zniszczone maszyny lub wyroby)" dataDxfId="142" dataCellStyle="Walutowy"/>
    <tableColumn id="3" name="Koszt napraw" dataDxfId="141" dataCellStyle="Walutowy"/>
    <tableColumn id="4" name="Koszt zakłóceń produkcji, niezrealizowane i opóźnione zamówienia, utrata dochodów" dataDxfId="140" dataCellStyle="Walutowy"/>
    <tableColumn id="6" name="Odszkodowania wypłacone przedsiębiorstwu przez firmę ubezpieczeniową " dataDxfId="139" dataCellStyle="Walutowy"/>
    <tableColumn id="5" name="Inne koszty" dataDxfId="138" dataCellStyle="Walutowy"/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id="9" name="Tabela1110" displayName="Tabela1110" ref="P4:Q14" totalsRowShown="0" headerRowDxfId="137" dataDxfId="136" dataCellStyle="Walutowy">
  <autoFilter ref="P4:Q14"/>
  <tableColumns count="2">
    <tableColumn id="2" name="Koszt straconego czasu" dataDxfId="135" dataCellStyle="Walutowy">
      <calculatedColumnFormula>((B5*C5)*stawkaC+(D5*E5)*stawkaB+(F5*G5)*stawkaA)*8</calculatedColumnFormula>
    </tableColumn>
    <tableColumn id="3" name="CAŁKOWITY KOSZT ZDARZENIA" dataDxfId="134" dataCellStyle="Walutowy">
      <calculatedColumnFormula>SUM(Tabela5[[#This Row],[Koszt nadgodzin i zastępstw]:[Koszt zakłóceń produkcji, niezrealizowane i opóźnione zamówienia, utrata dochodów]])-Tabela5[[#This Row],[Odszkodowania wypłacone przedsiębiorstwu przez firmę ubezpieczeniową ]]+Tabela1110[[#This Row],[Koszt straconego czasu]]+Tabela5[[#This Row],[Inne koszty]]</calculatedColumnFormula>
    </tableColumn>
  </tableColumns>
  <tableStyleInfo name="TableStyleMedium9" showFirstColumn="0" showLastColumn="0" showRowStripes="1" showColumnStripes="0"/>
</table>
</file>

<file path=xl/tables/table15.xml><?xml version="1.0" encoding="utf-8"?>
<table xmlns="http://schemas.openxmlformats.org/spreadsheetml/2006/main" id="18" name="Tabela619" displayName="Tabela619" ref="B20:G30" totalsRowShown="0" headerRowDxfId="133" dataDxfId="131" headerRowBorderDxfId="132" tableBorderDxfId="130">
  <autoFilter ref="B20:G30"/>
  <tableColumns count="6">
    <tableColumn id="1" name="liczba osób LzC" dataDxfId="129"/>
    <tableColumn id="2" name="liczba straconych dni DzC" dataDxfId="128"/>
    <tableColumn id="3" name="liczba osób LzB" dataDxfId="127"/>
    <tableColumn id="4" name="liczba straconych dni DzB" dataDxfId="126"/>
    <tableColumn id="5" name="liczba osób LzA" dataDxfId="125"/>
    <tableColumn id="6" name="liczba straconych dni DzA" dataDxfId="124"/>
  </tableColumns>
  <tableStyleInfo name="TableStyleMedium9" showFirstColumn="0" showLastColumn="0" showRowStripes="1" showColumnStripes="0"/>
</table>
</file>

<file path=xl/tables/table16.xml><?xml version="1.0" encoding="utf-8"?>
<table xmlns="http://schemas.openxmlformats.org/spreadsheetml/2006/main" id="19" name="Tabela520" displayName="Tabela520" ref="J20:O30" totalsRowShown="0" headerRowDxfId="123" dataDxfId="121" headerRowBorderDxfId="122" tableBorderDxfId="120" dataCellStyle="Walutowy">
  <autoFilter ref="J20:O30"/>
  <tableColumns count="6">
    <tableColumn id="1" name="Koszt nadgodzin i zastępstw" dataDxfId="119" dataCellStyle="Walutowy"/>
    <tableColumn id="2" name="Straty materialne (np. zniszczone maszyny lub wyroby)" dataDxfId="118" dataCellStyle="Walutowy"/>
    <tableColumn id="3" name="Koszt napraw" dataDxfId="117" dataCellStyle="Walutowy"/>
    <tableColumn id="4" name="Koszt zakłóceń produkcji, niezrealizowane i opóźnione zamówienia, utrata dochodów" dataDxfId="116" dataCellStyle="Walutowy"/>
    <tableColumn id="6" name="Odszkodowania wypłacone przedsiębiorstwu przez firmę ubezpieczeniową " dataDxfId="115" dataCellStyle="Walutowy"/>
    <tableColumn id="5" name="Inne koszty" dataDxfId="114" dataCellStyle="Walutowy"/>
  </tableColumns>
  <tableStyleInfo name="TableStyleMedium9" showFirstColumn="0" showLastColumn="0" showRowStripes="1" showColumnStripes="0"/>
</table>
</file>

<file path=xl/tables/table17.xml><?xml version="1.0" encoding="utf-8"?>
<table xmlns="http://schemas.openxmlformats.org/spreadsheetml/2006/main" id="20" name="Tabela111021" displayName="Tabela111021" ref="P20:Q30" totalsRowShown="0" headerRowDxfId="113">
  <autoFilter ref="P20:Q30"/>
  <tableColumns count="2">
    <tableColumn id="2" name="Koszt straconego czasu" dataDxfId="112" dataCellStyle="Walutowy">
      <calculatedColumnFormula>((B21*C21)*stawkaC+(D21*E21)*stawkaB+(F21*G21)*stawkaA)*8</calculatedColumnFormula>
    </tableColumn>
    <tableColumn id="3" name="CAŁKOWITY KOSZT ZDARZENIA" dataDxfId="111" dataCellStyle="Walutowy">
      <calculatedColumnFormula>SUM(Tabela520[[#This Row],[Koszt nadgodzin i zastępstw]:[Koszt zakłóceń produkcji, niezrealizowane i opóźnione zamówienia, utrata dochodów]])-Tabela520[[#This Row],[Odszkodowania wypłacone przedsiębiorstwu przez firmę ubezpieczeniową ]]+Tabela111021[[#This Row],[Koszt straconego czasu]]+Tabela520[[#This Row],[Inne koszty]]</calculatedColumnFormula>
    </tableColumn>
  </tableColumns>
  <tableStyleInfo name="TableStyleMedium9" showFirstColumn="0" showLastColumn="0" showRowStripes="1" showColumnStripes="0"/>
</table>
</file>

<file path=xl/tables/table18.xml><?xml version="1.0" encoding="utf-8"?>
<table xmlns="http://schemas.openxmlformats.org/spreadsheetml/2006/main" id="21" name="Tabela622" displayName="Tabela622" ref="B36:G46" totalsRowShown="0" headerRowDxfId="110" dataDxfId="108" headerRowBorderDxfId="109" tableBorderDxfId="107">
  <autoFilter ref="B36:G46"/>
  <tableColumns count="6">
    <tableColumn id="1" name="liczba osób LzC" dataDxfId="106"/>
    <tableColumn id="2" name="liczba straconych dni DzC" dataDxfId="105"/>
    <tableColumn id="3" name="liczba osób LzB" dataDxfId="104"/>
    <tableColumn id="4" name="liczba straconych dni DzB" dataDxfId="103"/>
    <tableColumn id="5" name="liczba osób LzA" dataDxfId="102"/>
    <tableColumn id="6" name="liczba straconych dni DzA" dataDxfId="101"/>
  </tableColumns>
  <tableStyleInfo name="TableStyleMedium9" showFirstColumn="0" showLastColumn="0" showRowStripes="1" showColumnStripes="0"/>
</table>
</file>

<file path=xl/tables/table19.xml><?xml version="1.0" encoding="utf-8"?>
<table xmlns="http://schemas.openxmlformats.org/spreadsheetml/2006/main" id="22" name="Tabela523" displayName="Tabela523" ref="J36:O46" totalsRowShown="0" headerRowDxfId="100" dataDxfId="98" headerRowBorderDxfId="99" tableBorderDxfId="97" dataCellStyle="Walutowy">
  <autoFilter ref="J36:O46"/>
  <tableColumns count="6">
    <tableColumn id="1" name="Koszt nadgodzin i zastępstw" dataDxfId="96" dataCellStyle="Walutowy"/>
    <tableColumn id="2" name="Straty materialne (np. zniszczone maszyny lub wyroby)" dataDxfId="95" dataCellStyle="Walutowy"/>
    <tableColumn id="3" name="Koszt napraw" dataDxfId="94" dataCellStyle="Walutowy"/>
    <tableColumn id="4" name="Koszt zakłóceń produkcji, niezrealizowane i opóźnione zamówienia, utrata dochodów" dataDxfId="93" dataCellStyle="Walutowy"/>
    <tableColumn id="6" name="Odszkodowania wypłacone przedsiębiorstwu przez firmę ubezpieczeniową " dataDxfId="92" dataCellStyle="Walutowy"/>
    <tableColumn id="5" name="Inne koszty" dataDxfId="91" dataCellStyle="Walutowy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7" name="Tabela7" displayName="Tabela7" ref="B8:D13" totalsRowShown="0" headerRowDxfId="252" dataDxfId="251" tableBorderDxfId="250">
  <autoFilter ref="B8:D13"/>
  <tableColumns count="3">
    <tableColumn id="1" name="SZACUNKOWE KOSZTY BEZPOŚREDNIE ABSENCJI CHOROBOWEJ" dataDxfId="249"/>
    <tableColumn id="2" name="RODZAJ KOSZTÓW" dataDxfId="248"/>
    <tableColumn id="3" name="Koszt" dataDxfId="247"/>
  </tableColumns>
  <tableStyleInfo name="TableStyleMedium11" showFirstColumn="0" showLastColumn="0" showRowStripes="1" showColumnStripes="0"/>
</table>
</file>

<file path=xl/tables/table20.xml><?xml version="1.0" encoding="utf-8"?>
<table xmlns="http://schemas.openxmlformats.org/spreadsheetml/2006/main" id="23" name="Tabela111024" displayName="Tabela111024" ref="P36:Q46" totalsRowShown="0" headerRowDxfId="90" dataDxfId="89">
  <autoFilter ref="P36:Q46"/>
  <tableColumns count="2">
    <tableColumn id="2" name="Koszt straconego czasu" dataDxfId="88" dataCellStyle="Walutowy">
      <calculatedColumnFormula>((B37*C37)*stawkaC+(D37*E37)*stawkaB+(F37*G37)*stawkaA)*8</calculatedColumnFormula>
    </tableColumn>
    <tableColumn id="3" name="CAŁKOWITY KOSZT ZDARZENIA" dataDxfId="87" dataCellStyle="Walutowy">
      <calculatedColumnFormula>SUM(Tabela523[[#This Row],[Koszt nadgodzin i zastępstw]:[Koszt zakłóceń produkcji, niezrealizowane i opóźnione zamówienia, utrata dochodów]])-Tabela523[[#This Row],[Odszkodowania wypłacone przedsiębiorstwu przez firmę ubezpieczeniową ]]+Tabela111024[[#This Row],[Koszt straconego czasu]]+Tabela523[[#This Row],[Inne koszty]]</calculatedColumnFormula>
    </tableColumn>
  </tableColumns>
  <tableStyleInfo name="TableStyleMedium9" showFirstColumn="0" showLastColumn="0" showRowStripes="1" showColumnStripes="0"/>
</table>
</file>

<file path=xl/tables/table21.xml><?xml version="1.0" encoding="utf-8"?>
<table xmlns="http://schemas.openxmlformats.org/spreadsheetml/2006/main" id="24" name="Tabela625" displayName="Tabela625" ref="B52:G62" totalsRowShown="0" headerRowDxfId="86" dataDxfId="84" headerRowBorderDxfId="85" tableBorderDxfId="83">
  <autoFilter ref="B52:G62"/>
  <tableColumns count="6">
    <tableColumn id="1" name="liczba osób LzC" dataDxfId="82"/>
    <tableColumn id="2" name="liczba straconych dni DzC" dataDxfId="81"/>
    <tableColumn id="3" name="liczba osób LzB" dataDxfId="80"/>
    <tableColumn id="4" name="liczba straconych dni DzB" dataDxfId="79"/>
    <tableColumn id="5" name="liczba osób LzA" dataDxfId="78"/>
    <tableColumn id="6" name="liczba straconych dni DzA" dataDxfId="77"/>
  </tableColumns>
  <tableStyleInfo name="TableStyleMedium9" showFirstColumn="0" showLastColumn="0" showRowStripes="1" showColumnStripes="0"/>
</table>
</file>

<file path=xl/tables/table22.xml><?xml version="1.0" encoding="utf-8"?>
<table xmlns="http://schemas.openxmlformats.org/spreadsheetml/2006/main" id="25" name="Tabela526" displayName="Tabela526" ref="J52:O62" totalsRowShown="0" headerRowDxfId="76" dataDxfId="74" headerRowBorderDxfId="75" tableBorderDxfId="73" dataCellStyle="Walutowy">
  <autoFilter ref="J52:O62"/>
  <tableColumns count="6">
    <tableColumn id="1" name="Koszt nadgodzin i zastępstw" dataDxfId="72" dataCellStyle="Walutowy"/>
    <tableColumn id="2" name="Straty materialne (np. zniszczone maszyny lub wyroby)" dataDxfId="71" dataCellStyle="Walutowy"/>
    <tableColumn id="3" name="Koszt napraw" dataDxfId="70" dataCellStyle="Walutowy"/>
    <tableColumn id="4" name="Koszt zakłóceń produkcji, niezrealizowane i opóźnione zamówienia, utrata dochodów" dataDxfId="69" dataCellStyle="Walutowy"/>
    <tableColumn id="6" name="Odszkodowania wypłacone przedsiębiorstwu przez firmę ubezpieczeniową " dataDxfId="68" dataCellStyle="Walutowy"/>
    <tableColumn id="5" name="Inne koszty" dataDxfId="67" dataCellStyle="Walutowy"/>
  </tableColumns>
  <tableStyleInfo name="TableStyleMedium9" showFirstColumn="0" showLastColumn="0" showRowStripes="1" showColumnStripes="0"/>
</table>
</file>

<file path=xl/tables/table23.xml><?xml version="1.0" encoding="utf-8"?>
<table xmlns="http://schemas.openxmlformats.org/spreadsheetml/2006/main" id="26" name="Tabela111027" displayName="Tabela111027" ref="P52:Q62" totalsRowShown="0" headerRowDxfId="66" dataDxfId="65">
  <autoFilter ref="P52:Q62"/>
  <tableColumns count="2">
    <tableColumn id="2" name="Koszt straconego czasu" dataDxfId="64" dataCellStyle="Walutowy">
      <calculatedColumnFormula>((B53*C53)*stawkaC+(D53*E53)*stawkaB+(F53*G53)*stawkaA)*8</calculatedColumnFormula>
    </tableColumn>
    <tableColumn id="3" name="CAŁKOWITY KOSZT ZDARZENIA" dataDxfId="63" dataCellStyle="Walutowy">
      <calculatedColumnFormula>SUM(Tabela526[[#This Row],[Koszt nadgodzin i zastępstw]:[Koszt zakłóceń produkcji, niezrealizowane i opóźnione zamówienia, utrata dochodów]])-Tabela526[[#This Row],[Odszkodowania wypłacone przedsiębiorstwu przez firmę ubezpieczeniową ]]+Tabela111027[[#This Row],[Koszt straconego czasu]]+Tabela526[[#This Row],[Inne koszty]]</calculatedColumnFormula>
    </tableColumn>
  </tableColumns>
  <tableStyleInfo name="TableStyleMedium9" showFirstColumn="0" showLastColumn="0" showRowStripes="1" showColumnStripes="0"/>
</table>
</file>

<file path=xl/tables/table24.xml><?xml version="1.0" encoding="utf-8"?>
<table xmlns="http://schemas.openxmlformats.org/spreadsheetml/2006/main" id="2" name="Tabela2" displayName="Tabela2" ref="B2:G39" totalsRowShown="0" headerRowDxfId="44" dataDxfId="42" headerRowBorderDxfId="43" tableBorderDxfId="41" totalsRowBorderDxfId="40">
  <autoFilter ref="B2:G39"/>
  <tableColumns count="6">
    <tableColumn id="1" name="Opis kosztów" dataDxfId="39"/>
    <tableColumn id="2" name="koszt" dataDxfId="38">
      <calculatedColumnFormula>C8+B7*B6*B5*stawkaA</calculatedColumnFormula>
    </tableColumn>
    <tableColumn id="6" name="w trakcie 1go roku" dataDxfId="37"/>
    <tableColumn id="5" name="w trakcie 2go roku" dataDxfId="36"/>
    <tableColumn id="3" name="w trakcie 3go roku" dataDxfId="35"/>
    <tableColumn id="4" name="Opis kosztów2" dataDxfId="34" dataCellStyle="20% — akcent 3"/>
  </tableColumns>
  <tableStyleInfo name="TableStyleMedium9" showFirstColumn="0" showLastColumn="0" showRowStripes="1" showColumnStripes="0"/>
</table>
</file>

<file path=xl/tables/table25.xml><?xml version="1.0" encoding="utf-8"?>
<table xmlns="http://schemas.openxmlformats.org/spreadsheetml/2006/main" id="27" name="Tabela228" displayName="Tabela228" ref="B41:G78" totalsRowShown="0" headerRowDxfId="33" dataDxfId="31" headerRowBorderDxfId="32" tableBorderDxfId="30" totalsRowBorderDxfId="29">
  <autoFilter ref="B41:G78"/>
  <tableColumns count="6">
    <tableColumn id="1" name="Opis kosztów" dataDxfId="28"/>
    <tableColumn id="2" name="koszt" dataDxfId="27">
      <calculatedColumnFormula>C47+B46*B45*B44*stawkaA</calculatedColumnFormula>
    </tableColumn>
    <tableColumn id="6" name="w trakcie 1go roku" dataDxfId="26"/>
    <tableColumn id="5" name="w trakcie 2go roku" dataDxfId="25"/>
    <tableColumn id="3" name="w trakcie 3go roku" dataDxfId="24"/>
    <tableColumn id="4" name="Opis kosztów2" dataDxfId="23"/>
  </tableColumns>
  <tableStyleInfo name="TableStyleMedium9" showFirstColumn="0" showLastColumn="0" showRowStripes="1" showColumnStripes="0"/>
</table>
</file>

<file path=xl/tables/table26.xml><?xml version="1.0" encoding="utf-8"?>
<table xmlns="http://schemas.openxmlformats.org/spreadsheetml/2006/main" id="29" name="Tabela22830" displayName="Tabela22830" ref="B80:G117" totalsRowShown="0" headerRowDxfId="22" dataDxfId="20" headerRowBorderDxfId="21" tableBorderDxfId="19" totalsRowBorderDxfId="18">
  <autoFilter ref="B80:G117"/>
  <tableColumns count="6">
    <tableColumn id="1" name="Opis kosztów" dataDxfId="17"/>
    <tableColumn id="2" name="koszt" dataDxfId="16">
      <calculatedColumnFormula>C86+B85*B84*B83*stawkaA</calculatedColumnFormula>
    </tableColumn>
    <tableColumn id="6" name="w trakcie 1go roku" dataDxfId="15"/>
    <tableColumn id="5" name="w trakcie 2go roku" dataDxfId="14"/>
    <tableColumn id="3" name="w trakcie 3go roku" dataDxfId="13"/>
    <tableColumn id="4" name="Opis kosztów3" dataDxfId="12"/>
  </tableColumns>
  <tableStyleInfo name="TableStyleMedium9" showFirstColumn="0" showLastColumn="0" showRowStripes="1" showColumnStripes="0"/>
</table>
</file>

<file path=xl/tables/table27.xml><?xml version="1.0" encoding="utf-8"?>
<table xmlns="http://schemas.openxmlformats.org/spreadsheetml/2006/main" id="13" name="Tabela13" displayName="Tabela13" ref="B3:F16" totalsRowShown="0" headerRowDxfId="10" dataDxfId="9" tableBorderDxfId="8">
  <autoFilter ref="B3:F16"/>
  <tableColumns count="5">
    <tableColumn id="2" name="Koszty/korzyści" dataDxfId="7"/>
    <tableColumn id="3" name="moment wdrożenia" dataDxfId="6">
      <calculatedColumnFormula>INNOWACJE1.0+INNOWACJE2.0+INNOWACJE3.0</calculatedColumnFormula>
    </tableColumn>
    <tableColumn id="1" name="po 1 roku" dataDxfId="5"/>
    <tableColumn id="4" name="po 2 latach" dataDxfId="4"/>
    <tableColumn id="5" name="po 3 latach" dataDxfId="3"/>
  </tableColumns>
  <tableStyleInfo name="TableStyleMedium9" showFirstColumn="0" showLastColumn="0" showRowStripes="1" showColumnStripes="0"/>
</table>
</file>

<file path=xl/tables/table28.xml><?xml version="1.0" encoding="utf-8"?>
<table xmlns="http://schemas.openxmlformats.org/spreadsheetml/2006/main" id="32" name="Tabela32" displayName="Tabela32" ref="A3:A13" totalsRowShown="0" headerRowDxfId="2" dataDxfId="1">
  <autoFilter ref="A3:A13"/>
  <tableColumns count="1">
    <tableColumn id="1" name="INSTRUKCJA WPROWADZANIA DANYCH:" dataDxfId="0"/>
  </tableColumns>
  <tableStyleInfo name="TableStyleMedium11" showFirstColumn="0" showLastColumn="0" showRowStripes="1" showColumnStripes="0"/>
</table>
</file>

<file path=xl/tables/table3.xml><?xml version="1.0" encoding="utf-8"?>
<table xmlns="http://schemas.openxmlformats.org/spreadsheetml/2006/main" id="8" name="Tabela8" displayName="Tabela8" ref="B15:D23" totalsRowShown="0" headerRowDxfId="246" dataDxfId="245" tableBorderDxfId="244">
  <autoFilter ref="B15:D23"/>
  <tableColumns count="3">
    <tableColumn id="1" name="SZACUNKOWE KOSZTY POŚREDNIE " dataDxfId="243"/>
    <tableColumn id="2" name="RODZAJ KOSZTÓW" dataDxfId="242"/>
    <tableColumn id="3" name="Koszt" dataDxfId="241" dataCellStyle="Walutowy"/>
  </tableColumns>
  <tableStyleInfo name="TableStyleMedium11" showFirstColumn="0" showLastColumn="0" showRowStripes="1" showColumnStripes="0"/>
</table>
</file>

<file path=xl/tables/table4.xml><?xml version="1.0" encoding="utf-8"?>
<table xmlns="http://schemas.openxmlformats.org/spreadsheetml/2006/main" id="4" name="Tabela4" displayName="Tabela4" ref="B4:M14" totalsRowShown="0" headerRowDxfId="236" dataDxfId="235" tableBorderDxfId="234">
  <autoFilter ref="B4:M14"/>
  <tableColumns count="12">
    <tableColumn id="1" name="liczba osób   LoC" dataDxfId="233"/>
    <tableColumn id="2" name="liczba straconych dni DoC" dataDxfId="232"/>
    <tableColumn id="3" name="liczba osób LoB" dataDxfId="231"/>
    <tableColumn id="4" name="liczba straconych dni DoB" dataDxfId="230"/>
    <tableColumn id="5" name="liczba osób LoA" dataDxfId="229"/>
    <tableColumn id="6" name="liczba straconych dni DoA" dataDxfId="228"/>
    <tableColumn id="7" name="liczba osób   LśC" dataDxfId="227"/>
    <tableColumn id="8" name="liczba straconych dni DśC" dataDxfId="226"/>
    <tableColumn id="9" name="liczba osób   LśB" dataDxfId="225"/>
    <tableColumn id="10" name="liczba straconych dni DśB" dataDxfId="224"/>
    <tableColumn id="11" name="liczba osób   LśA" dataDxfId="223"/>
    <tableColumn id="12" name="liczba straconych dni DśA" dataDxfId="222"/>
  </tableColumns>
  <tableStyleInfo name="TableStyleMedium11" showFirstColumn="0" showLastColumn="0" showRowStripes="1" showColumnStripes="0"/>
</table>
</file>

<file path=xl/tables/table5.xml><?xml version="1.0" encoding="utf-8"?>
<table xmlns="http://schemas.openxmlformats.org/spreadsheetml/2006/main" id="10" name="Tabela10" displayName="Tabela10" ref="P4:V14" totalsRowShown="0" headerRowDxfId="221" dataDxfId="219" headerRowBorderDxfId="220" tableBorderDxfId="218" totalsRowBorderDxfId="217" dataCellStyle="Walutowy">
  <autoFilter ref="P4:V14"/>
  <tableColumns count="7">
    <tableColumn id="1" name="Koszt nadgodzin i zastępstw" dataDxfId="216" dataCellStyle="Walutowy"/>
    <tableColumn id="2" name="Straty materialne (np. zniszczone maszyny lub wyroby)" dataDxfId="215" dataCellStyle="Walutowy"/>
    <tableColumn id="3" name="Koszt napraw" dataDxfId="214" dataCellStyle="Walutowy"/>
    <tableColumn id="4" name="Koszt zakłóceń produkcji, niezrealizowane i opóźnione zamówienia, utrata dochodów" dataDxfId="213" dataCellStyle="Walutowy"/>
    <tableColumn id="5" name="Odszkodowania i kary wypłacone poszkodowanym przez przedsiębiorstwo" dataDxfId="212" dataCellStyle="Walutowy"/>
    <tableColumn id="6" name="Odszkodowania wypłacone przedsiębiorstwu przez firmę ubezpieczeniową" dataDxfId="211" dataCellStyle="Walutowy"/>
    <tableColumn id="7" name="Inne koszty" dataDxfId="210" dataCellStyle="Walutowy"/>
  </tableColumns>
  <tableStyleInfo name="TableStyleMedium11" showFirstColumn="0" showLastColumn="0" showRowStripes="1" showColumnStripes="0"/>
</table>
</file>

<file path=xl/tables/table6.xml><?xml version="1.0" encoding="utf-8"?>
<table xmlns="http://schemas.openxmlformats.org/spreadsheetml/2006/main" id="11" name="Tabela11" displayName="Tabela11" ref="X4:X15" totalsRowCount="1" headerRowDxfId="209" dataDxfId="208" totalsRowDxfId="207" dataCellStyle="Walutowy">
  <autoFilter ref="X4:X14"/>
  <tableColumns count="1">
    <tableColumn id="1" name="CAŁKOWITY KOSZT WYPADKU " totalsRowFunction="sum" dataDxfId="206" totalsRowDxfId="205" dataCellStyle="Walutowy">
      <calculatedColumnFormula>SUM(Tabela10[[#This Row],[Koszt nadgodzin i zastępstw]:[Odszkodowania i kary wypłacone poszkodowanym przez przedsiębiorstwo]])-Tabela10[[#This Row],[Odszkodowania wypłacone przedsiębiorstwu przez firmę ubezpieczeniową]]+Tabela12[[#This Row],[Koszt straconego czasu]]+Tabela10[[#This Row],[Inne koszty]]</calculatedColumnFormula>
    </tableColumn>
  </tableColumns>
  <tableStyleInfo name="TableStyleMedium11" showFirstColumn="0" showLastColumn="0" showRowStripes="1" showColumnStripes="0"/>
</table>
</file>

<file path=xl/tables/table7.xml><?xml version="1.0" encoding="utf-8"?>
<table xmlns="http://schemas.openxmlformats.org/spreadsheetml/2006/main" id="12" name="Tabela12" displayName="Tabela12" ref="W4:W14" totalsRowShown="0" headerRowDxfId="204" dataDxfId="203">
  <autoFilter ref="W4:W14"/>
  <tableColumns count="1">
    <tableColumn id="1" name="Koszt straconego czasu" dataDxfId="202">
      <calculatedColumnFormula>((B5*C5+H5*I5)*stawkaC+(D5*E5+J5*K5)*stawkaB+(F5*G5+L5*M5)*stawkaA)*8</calculatedColumnFormula>
    </tableColumn>
  </tableColumns>
  <tableStyleInfo name="TableStyleMedium11" showFirstColumn="0" showLastColumn="0" showRowStripes="1" showColumnStripes="0"/>
</table>
</file>

<file path=xl/tables/table8.xml><?xml version="1.0" encoding="utf-8"?>
<table xmlns="http://schemas.openxmlformats.org/spreadsheetml/2006/main" id="3" name="Tabela44" displayName="Tabela44" ref="B20:M30" totalsRowShown="0" headerRowDxfId="201" dataDxfId="200" tableBorderDxfId="199">
  <autoFilter ref="B20:M30"/>
  <tableColumns count="12">
    <tableColumn id="1" name="liczba osób   LoC" dataDxfId="198"/>
    <tableColumn id="2" name="liczba straconych dni DoC" dataDxfId="197"/>
    <tableColumn id="3" name="liczba osób LoB" dataDxfId="196"/>
    <tableColumn id="4" name="liczba straconych dni DoB" dataDxfId="195"/>
    <tableColumn id="5" name="liczba osób LoA" dataDxfId="194"/>
    <tableColumn id="6" name="liczba straconych dni DoA" dataDxfId="193"/>
    <tableColumn id="7" name="liczba osób   LśC" dataDxfId="192"/>
    <tableColumn id="8" name="liczba straconych dni DśC" dataDxfId="191"/>
    <tableColumn id="9" name="liczba osób   LśB" dataDxfId="190"/>
    <tableColumn id="10" name="liczba straconych dni DśB" dataDxfId="189"/>
    <tableColumn id="11" name="liczba osób   LśA" dataDxfId="188"/>
    <tableColumn id="12" name="liczba straconych dni DśA" dataDxfId="187"/>
  </tableColumns>
  <tableStyleInfo name="TableStyleMedium11" showFirstColumn="0" showLastColumn="0" showRowStripes="1" showColumnStripes="0"/>
</table>
</file>

<file path=xl/tables/table9.xml><?xml version="1.0" encoding="utf-8"?>
<table xmlns="http://schemas.openxmlformats.org/spreadsheetml/2006/main" id="14" name="Tabela1015" displayName="Tabela1015" ref="P20:V30" totalsRowShown="0" headerRowDxfId="186" dataDxfId="184" headerRowBorderDxfId="185" tableBorderDxfId="183" totalsRowBorderDxfId="182" dataCellStyle="Walutowy">
  <autoFilter ref="P20:V30"/>
  <tableColumns count="7">
    <tableColumn id="1" name="Koszt nadgodzin i zastępstw" dataDxfId="181" dataCellStyle="Walutowy"/>
    <tableColumn id="2" name="Straty materialne (np. zniszczone maszyny lub wyroby)" dataDxfId="180" dataCellStyle="Walutowy"/>
    <tableColumn id="3" name="Koszt napraw" dataDxfId="179" dataCellStyle="Walutowy"/>
    <tableColumn id="4" name="Koszt zakłóceń produkcji, niezrealizowane i opóźnione zamówienia, utrata dochodów" dataDxfId="178" dataCellStyle="Walutowy"/>
    <tableColumn id="5" name="Odszkodowania i kary wypłacone poszkodowanym przez przedsiębiorstwo" dataDxfId="177" dataCellStyle="Walutowy"/>
    <tableColumn id="6" name="Odszkodowania wypłacone przedsiębiorstwu przez firmę ubezpieczeniową" dataDxfId="176" dataCellStyle="Walutowy"/>
    <tableColumn id="7" name="Inne koszty" dataDxfId="175" dataCellStyle="Walutowy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8.xml"/><Relationship Id="rId13" Type="http://schemas.openxmlformats.org/officeDocument/2006/relationships/table" Target="../tables/table23.xml"/><Relationship Id="rId3" Type="http://schemas.openxmlformats.org/officeDocument/2006/relationships/table" Target="../tables/table13.xml"/><Relationship Id="rId7" Type="http://schemas.openxmlformats.org/officeDocument/2006/relationships/table" Target="../tables/table17.xml"/><Relationship Id="rId12" Type="http://schemas.openxmlformats.org/officeDocument/2006/relationships/table" Target="../tables/table22.xml"/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16.xml"/><Relationship Id="rId11" Type="http://schemas.openxmlformats.org/officeDocument/2006/relationships/table" Target="../tables/table21.xml"/><Relationship Id="rId5" Type="http://schemas.openxmlformats.org/officeDocument/2006/relationships/table" Target="../tables/table15.xml"/><Relationship Id="rId10" Type="http://schemas.openxmlformats.org/officeDocument/2006/relationships/table" Target="../tables/table20.xml"/><Relationship Id="rId4" Type="http://schemas.openxmlformats.org/officeDocument/2006/relationships/table" Target="../tables/table14.xml"/><Relationship Id="rId9" Type="http://schemas.openxmlformats.org/officeDocument/2006/relationships/table" Target="../tables/table19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5.xml"/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26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7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zoomScale="130" zoomScaleNormal="130" workbookViewId="0">
      <selection activeCell="C12" sqref="C12:I12"/>
    </sheetView>
  </sheetViews>
  <sheetFormatPr defaultColWidth="9.140625" defaultRowHeight="15" x14ac:dyDescent="0.25"/>
  <cols>
    <col min="1" max="11" width="11.7109375" style="73" customWidth="1"/>
    <col min="12" max="13" width="12.7109375" style="73" customWidth="1"/>
    <col min="14" max="16384" width="9.140625" style="73"/>
  </cols>
  <sheetData>
    <row r="1" spans="1:11" ht="58.5" customHeight="1" thickBot="1" x14ac:dyDescent="0.3">
      <c r="B1" s="74"/>
      <c r="C1" s="74"/>
      <c r="D1" s="74"/>
      <c r="E1" s="74"/>
      <c r="F1" s="74"/>
      <c r="G1" s="74"/>
      <c r="H1" s="74"/>
      <c r="I1" s="74"/>
      <c r="J1" s="74"/>
    </row>
    <row r="2" spans="1:11" ht="58.5" customHeight="1" x14ac:dyDescent="0.25">
      <c r="A2" s="75"/>
      <c r="B2" s="76"/>
      <c r="C2" s="77"/>
      <c r="D2" s="77"/>
      <c r="E2" s="77"/>
      <c r="F2" s="77"/>
      <c r="G2" s="77"/>
      <c r="H2" s="77"/>
      <c r="I2" s="77"/>
      <c r="J2" s="78"/>
      <c r="K2" s="79"/>
    </row>
    <row r="3" spans="1:11" s="85" customFormat="1" ht="45" customHeight="1" x14ac:dyDescent="0.25">
      <c r="A3" s="80"/>
      <c r="B3" s="81"/>
      <c r="C3" s="82"/>
      <c r="D3" s="82"/>
      <c r="E3" s="210" t="s">
        <v>87</v>
      </c>
      <c r="F3" s="210"/>
      <c r="G3" s="210"/>
      <c r="H3" s="82"/>
      <c r="I3" s="82"/>
      <c r="J3" s="83"/>
      <c r="K3" s="84"/>
    </row>
    <row r="4" spans="1:11" ht="27" customHeight="1" x14ac:dyDescent="0.25">
      <c r="A4" s="75"/>
      <c r="B4" s="207" t="s">
        <v>88</v>
      </c>
      <c r="C4" s="208"/>
      <c r="D4" s="208"/>
      <c r="E4" s="208"/>
      <c r="F4" s="208"/>
      <c r="G4" s="208"/>
      <c r="H4" s="208"/>
      <c r="I4" s="208"/>
      <c r="J4" s="209"/>
      <c r="K4" s="79"/>
    </row>
    <row r="5" spans="1:11" ht="36" customHeight="1" x14ac:dyDescent="0.7">
      <c r="A5" s="75"/>
      <c r="B5" s="86"/>
      <c r="C5" s="87"/>
      <c r="D5" s="211" t="s">
        <v>93</v>
      </c>
      <c r="E5" s="211"/>
      <c r="F5" s="211"/>
      <c r="G5" s="211"/>
      <c r="H5" s="211"/>
      <c r="I5" s="87"/>
      <c r="J5" s="88"/>
      <c r="K5" s="79"/>
    </row>
    <row r="6" spans="1:11" s="95" customFormat="1" ht="18" customHeight="1" x14ac:dyDescent="0.25">
      <c r="A6" s="89"/>
      <c r="B6" s="90"/>
      <c r="C6" s="91"/>
      <c r="D6" s="92"/>
      <c r="E6" s="92"/>
      <c r="F6" s="92" t="s">
        <v>89</v>
      </c>
      <c r="G6" s="92"/>
      <c r="H6" s="92"/>
      <c r="I6" s="91"/>
      <c r="J6" s="93"/>
      <c r="K6" s="94"/>
    </row>
    <row r="7" spans="1:11" s="95" customFormat="1" ht="18" customHeight="1" x14ac:dyDescent="0.25">
      <c r="A7" s="89"/>
      <c r="B7" s="90"/>
      <c r="C7" s="91"/>
      <c r="D7" s="91"/>
      <c r="E7" s="212" t="s">
        <v>91</v>
      </c>
      <c r="F7" s="212"/>
      <c r="G7" s="212"/>
      <c r="H7" s="91"/>
      <c r="I7" s="91"/>
      <c r="J7" s="93"/>
      <c r="K7" s="94"/>
    </row>
    <row r="8" spans="1:11" s="95" customFormat="1" ht="18" customHeight="1" x14ac:dyDescent="0.25">
      <c r="A8" s="89"/>
      <c r="B8" s="90"/>
      <c r="C8" s="91"/>
      <c r="D8" s="212" t="s">
        <v>90</v>
      </c>
      <c r="E8" s="212"/>
      <c r="F8" s="212"/>
      <c r="G8" s="212"/>
      <c r="H8" s="212"/>
      <c r="I8" s="91"/>
      <c r="J8" s="93"/>
      <c r="K8" s="94"/>
    </row>
    <row r="9" spans="1:11" x14ac:dyDescent="0.25">
      <c r="A9" s="75"/>
      <c r="B9" s="86"/>
      <c r="C9" s="87"/>
      <c r="D9" s="87"/>
      <c r="E9" s="87"/>
      <c r="F9" s="87"/>
      <c r="G9" s="87"/>
      <c r="H9" s="87"/>
      <c r="I9" s="87"/>
      <c r="J9" s="88"/>
      <c r="K9" s="79"/>
    </row>
    <row r="10" spans="1:11" x14ac:dyDescent="0.25">
      <c r="A10" s="75"/>
      <c r="B10" s="86"/>
      <c r="C10" s="87"/>
      <c r="D10" s="87"/>
      <c r="E10" s="87"/>
      <c r="F10" s="87"/>
      <c r="G10" s="87"/>
      <c r="H10" s="87"/>
      <c r="I10" s="87"/>
      <c r="J10" s="88"/>
      <c r="K10" s="79"/>
    </row>
    <row r="11" spans="1:11" x14ac:dyDescent="0.25">
      <c r="A11" s="75"/>
      <c r="B11" s="86"/>
      <c r="C11" s="108" t="s">
        <v>139</v>
      </c>
      <c r="D11" s="87"/>
      <c r="E11" s="87"/>
      <c r="F11" s="87"/>
      <c r="G11" s="87"/>
      <c r="H11" s="87"/>
      <c r="I11" s="87"/>
      <c r="J11" s="88"/>
      <c r="K11" s="79"/>
    </row>
    <row r="12" spans="1:11" ht="14.45" customHeight="1" x14ac:dyDescent="0.25">
      <c r="A12" s="75"/>
      <c r="B12" s="96" t="s">
        <v>136</v>
      </c>
      <c r="C12" s="201"/>
      <c r="D12" s="202"/>
      <c r="E12" s="202"/>
      <c r="F12" s="202"/>
      <c r="G12" s="202"/>
      <c r="H12" s="202"/>
      <c r="I12" s="202"/>
      <c r="J12" s="88"/>
      <c r="K12" s="79"/>
    </row>
    <row r="13" spans="1:11" x14ac:dyDescent="0.25">
      <c r="A13" s="75"/>
      <c r="B13" s="96" t="s">
        <v>137</v>
      </c>
      <c r="C13" s="203"/>
      <c r="D13" s="204"/>
      <c r="E13" s="204"/>
      <c r="F13" s="204"/>
      <c r="G13" s="204"/>
      <c r="H13" s="204"/>
      <c r="I13" s="204"/>
      <c r="J13" s="88"/>
      <c r="K13" s="79"/>
    </row>
    <row r="14" spans="1:11" x14ac:dyDescent="0.25">
      <c r="A14" s="75"/>
      <c r="B14" s="96" t="s">
        <v>138</v>
      </c>
      <c r="C14" s="205"/>
      <c r="D14" s="206"/>
      <c r="E14" s="206"/>
      <c r="F14" s="206"/>
      <c r="G14" s="206"/>
      <c r="H14" s="206"/>
      <c r="I14" s="206"/>
      <c r="J14" s="88"/>
      <c r="K14" s="79"/>
    </row>
    <row r="15" spans="1:11" x14ac:dyDescent="0.25">
      <c r="A15" s="75"/>
      <c r="B15" s="86"/>
      <c r="C15" s="87"/>
      <c r="D15" s="87"/>
      <c r="E15" s="87"/>
      <c r="F15" s="87"/>
      <c r="G15" s="87"/>
      <c r="H15" s="87"/>
      <c r="I15" s="87"/>
      <c r="J15" s="88"/>
      <c r="K15" s="79"/>
    </row>
    <row r="16" spans="1:11" x14ac:dyDescent="0.25">
      <c r="A16" s="75"/>
      <c r="B16" s="86"/>
      <c r="C16" s="87"/>
      <c r="D16" s="87"/>
      <c r="E16" s="87"/>
      <c r="F16" s="87"/>
      <c r="G16" s="87"/>
      <c r="H16" s="87"/>
      <c r="I16" s="87"/>
      <c r="J16" s="88"/>
      <c r="K16" s="79"/>
    </row>
    <row r="17" spans="1:11" ht="15.75" thickBot="1" x14ac:dyDescent="0.3">
      <c r="A17" s="75"/>
      <c r="B17" s="97"/>
      <c r="C17" s="98"/>
      <c r="D17" s="98"/>
      <c r="E17" s="98"/>
      <c r="F17" s="98"/>
      <c r="G17" s="98"/>
      <c r="H17" s="98"/>
      <c r="I17" s="98"/>
      <c r="J17" s="99"/>
      <c r="K17" s="79"/>
    </row>
    <row r="18" spans="1:11" x14ac:dyDescent="0.25">
      <c r="B18" s="100"/>
      <c r="C18" s="100"/>
      <c r="D18" s="100"/>
      <c r="E18" s="100"/>
      <c r="F18" s="100"/>
      <c r="G18" s="100"/>
      <c r="H18" s="100"/>
      <c r="I18" s="100"/>
      <c r="J18" s="100"/>
    </row>
  </sheetData>
  <sheetProtection algorithmName="SHA-512" hashValue="s4JrO7ZsTGnvAm0nezajJhWVgZnkqmM87EzmDEOzjYoMoiLHUZ/X5XNVKbEWG+WWJYvvIUMB+m3uFqWtt7+vcA==" saltValue="kTmc8cVXzGF4RUjR82I7tg==" spinCount="100000" sheet="1" objects="1" scenarios="1" selectLockedCells="1"/>
  <mergeCells count="8">
    <mergeCell ref="C12:I12"/>
    <mergeCell ref="C13:I13"/>
    <mergeCell ref="C14:I14"/>
    <mergeCell ref="B4:J4"/>
    <mergeCell ref="E3:G3"/>
    <mergeCell ref="D5:H5"/>
    <mergeCell ref="E7:G7"/>
    <mergeCell ref="D8:H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="115" zoomScaleNormal="115" workbookViewId="0">
      <selection activeCell="D3" sqref="D3"/>
    </sheetView>
  </sheetViews>
  <sheetFormatPr defaultColWidth="9.140625" defaultRowHeight="12" x14ac:dyDescent="0.2"/>
  <cols>
    <col min="1" max="1" width="5.28515625" style="151" customWidth="1"/>
    <col min="2" max="2" width="28.7109375" style="114" customWidth="1"/>
    <col min="3" max="3" width="80" style="151" customWidth="1"/>
    <col min="4" max="4" width="13.85546875" style="151" customWidth="1"/>
    <col min="5" max="5" width="2.42578125" style="151" customWidth="1"/>
    <col min="6" max="21" width="8.42578125" style="151" customWidth="1"/>
    <col min="22" max="16384" width="9.140625" style="151"/>
  </cols>
  <sheetData>
    <row r="1" spans="1:5" ht="27" customHeight="1" x14ac:dyDescent="0.2">
      <c r="A1" s="213" t="s">
        <v>14</v>
      </c>
      <c r="B1" s="213"/>
      <c r="C1" s="213"/>
      <c r="D1" s="213"/>
    </row>
    <row r="2" spans="1:5" s="152" customFormat="1" ht="27" customHeight="1" x14ac:dyDescent="0.25">
      <c r="B2" s="109" t="s">
        <v>18</v>
      </c>
      <c r="C2" s="109" t="s">
        <v>19</v>
      </c>
      <c r="D2" s="153" t="s">
        <v>13</v>
      </c>
    </row>
    <row r="3" spans="1:5" ht="18" customHeight="1" x14ac:dyDescent="0.2">
      <c r="A3" s="154"/>
      <c r="B3" s="110" t="s">
        <v>8</v>
      </c>
      <c r="C3" s="155" t="s">
        <v>164</v>
      </c>
      <c r="D3" s="156"/>
      <c r="E3" s="157"/>
    </row>
    <row r="4" spans="1:5" ht="18" customHeight="1" x14ac:dyDescent="0.2">
      <c r="A4" s="154"/>
      <c r="B4" s="110" t="s">
        <v>7</v>
      </c>
      <c r="C4" s="158" t="s">
        <v>165</v>
      </c>
      <c r="D4" s="159"/>
    </row>
    <row r="5" spans="1:5" ht="18" customHeight="1" x14ac:dyDescent="0.2">
      <c r="A5" s="154"/>
      <c r="B5" s="110" t="s">
        <v>11</v>
      </c>
      <c r="C5" s="158" t="s">
        <v>166</v>
      </c>
      <c r="D5" s="160"/>
    </row>
    <row r="6" spans="1:5" ht="18" customHeight="1" x14ac:dyDescent="0.2">
      <c r="A6" s="154"/>
      <c r="B6" s="110"/>
      <c r="C6" s="154"/>
      <c r="D6" s="154"/>
    </row>
    <row r="7" spans="1:5" ht="18" customHeight="1" x14ac:dyDescent="0.2">
      <c r="A7" s="213" t="s">
        <v>15</v>
      </c>
      <c r="B7" s="213"/>
      <c r="C7" s="213"/>
      <c r="D7" s="213"/>
    </row>
    <row r="8" spans="1:5" s="163" customFormat="1" ht="36" customHeight="1" x14ac:dyDescent="0.25">
      <c r="A8" s="161" t="s">
        <v>16</v>
      </c>
      <c r="B8" s="111" t="s">
        <v>110</v>
      </c>
      <c r="C8" s="162" t="s">
        <v>25</v>
      </c>
      <c r="D8" s="162" t="s">
        <v>24</v>
      </c>
    </row>
    <row r="9" spans="1:5" s="163" customFormat="1" ht="18" customHeight="1" x14ac:dyDescent="0.25">
      <c r="A9" s="161"/>
      <c r="B9" s="109"/>
      <c r="C9" s="161" t="s">
        <v>70</v>
      </c>
      <c r="D9" s="164"/>
    </row>
    <row r="10" spans="1:5" s="163" customFormat="1" ht="18" customHeight="1" x14ac:dyDescent="0.25">
      <c r="A10" s="161"/>
      <c r="B10" s="109"/>
      <c r="C10" s="161" t="s">
        <v>71</v>
      </c>
      <c r="D10" s="164"/>
    </row>
    <row r="11" spans="1:5" s="163" customFormat="1" ht="18" customHeight="1" x14ac:dyDescent="0.25">
      <c r="A11" s="161"/>
      <c r="B11" s="109"/>
      <c r="C11" s="161" t="s">
        <v>31</v>
      </c>
      <c r="D11" s="164"/>
    </row>
    <row r="12" spans="1:5" s="163" customFormat="1" ht="18" customHeight="1" x14ac:dyDescent="0.25">
      <c r="A12" s="161"/>
      <c r="B12" s="109"/>
      <c r="C12" s="161" t="s">
        <v>30</v>
      </c>
      <c r="D12" s="164"/>
    </row>
    <row r="13" spans="1:5" s="163" customFormat="1" ht="18" customHeight="1" x14ac:dyDescent="0.25">
      <c r="A13" s="161"/>
      <c r="B13" s="109"/>
      <c r="C13" s="161" t="s">
        <v>23</v>
      </c>
      <c r="D13" s="164"/>
    </row>
    <row r="14" spans="1:5" s="163" customFormat="1" ht="27" customHeight="1" x14ac:dyDescent="0.25">
      <c r="A14" s="161"/>
      <c r="B14" s="112" t="s">
        <v>111</v>
      </c>
      <c r="C14" s="165"/>
      <c r="D14" s="169">
        <f>SUM(D9:D13)</f>
        <v>0</v>
      </c>
    </row>
    <row r="15" spans="1:5" s="163" customFormat="1" ht="27" customHeight="1" x14ac:dyDescent="0.25">
      <c r="A15" s="161" t="s">
        <v>17</v>
      </c>
      <c r="B15" s="111" t="s">
        <v>22</v>
      </c>
      <c r="C15" s="162" t="s">
        <v>25</v>
      </c>
      <c r="D15" s="170" t="s">
        <v>24</v>
      </c>
    </row>
    <row r="16" spans="1:5" s="163" customFormat="1" ht="27" customHeight="1" x14ac:dyDescent="0.25">
      <c r="A16" s="161"/>
      <c r="B16" s="109"/>
      <c r="C16" s="161" t="s">
        <v>72</v>
      </c>
      <c r="D16" s="171">
        <f>D17+D18+D19</f>
        <v>0</v>
      </c>
    </row>
    <row r="17" spans="1:4" s="163" customFormat="1" ht="18" customHeight="1" x14ac:dyDescent="0.25">
      <c r="A17" s="161"/>
      <c r="B17" s="109"/>
      <c r="C17" s="166" t="s">
        <v>32</v>
      </c>
      <c r="D17" s="167"/>
    </row>
    <row r="18" spans="1:4" s="163" customFormat="1" ht="18" customHeight="1" x14ac:dyDescent="0.25">
      <c r="A18" s="161"/>
      <c r="B18" s="109"/>
      <c r="C18" s="166" t="s">
        <v>73</v>
      </c>
      <c r="D18" s="167"/>
    </row>
    <row r="19" spans="1:4" s="163" customFormat="1" ht="18" customHeight="1" x14ac:dyDescent="0.25">
      <c r="A19" s="161"/>
      <c r="B19" s="109"/>
      <c r="C19" s="166" t="s">
        <v>23</v>
      </c>
      <c r="D19" s="167"/>
    </row>
    <row r="20" spans="1:4" s="163" customFormat="1" ht="18" customHeight="1" x14ac:dyDescent="0.25">
      <c r="A20" s="161"/>
      <c r="B20" s="109"/>
      <c r="C20" s="161" t="s">
        <v>74</v>
      </c>
      <c r="D20" s="167"/>
    </row>
    <row r="21" spans="1:4" s="163" customFormat="1" ht="18" customHeight="1" x14ac:dyDescent="0.25">
      <c r="A21" s="161"/>
      <c r="B21" s="109"/>
      <c r="C21" s="161" t="s">
        <v>23</v>
      </c>
      <c r="D21" s="167"/>
    </row>
    <row r="22" spans="1:4" s="163" customFormat="1" ht="27" customHeight="1" x14ac:dyDescent="0.25">
      <c r="A22" s="161"/>
      <c r="B22" s="112" t="s">
        <v>6</v>
      </c>
      <c r="C22" s="165"/>
      <c r="D22" s="169">
        <f>SUM(D20:D20)+D16+D21</f>
        <v>0</v>
      </c>
    </row>
    <row r="23" spans="1:4" ht="27" customHeight="1" x14ac:dyDescent="0.2">
      <c r="A23" s="154"/>
      <c r="B23" s="113" t="s">
        <v>58</v>
      </c>
      <c r="C23" s="168"/>
      <c r="D23" s="172">
        <f>SUM(D14,D22)</f>
        <v>0</v>
      </c>
    </row>
  </sheetData>
  <sheetProtection algorithmName="SHA-512" hashValue="L9DF6cqKvuMgGsW7ryn0ob9NmIEbZmDz2PdoSXWL86S1c1WNmgt2clwceJcwgWENd9/1rvaMZ6sZIPuvv9LZ7Q==" saltValue="NNvISnoUGpG7Pe+62BB1OQ==" spinCount="100000" sheet="1" objects="1" scenarios="1" selectLockedCells="1"/>
  <mergeCells count="2">
    <mergeCell ref="A1:D1"/>
    <mergeCell ref="A7:D7"/>
  </mergeCells>
  <conditionalFormatting sqref="D3:D5">
    <cfRule type="containsBlanks" dxfId="261" priority="7" stopIfTrue="1">
      <formula>LEN(TRIM(D3))=0</formula>
    </cfRule>
  </conditionalFormatting>
  <conditionalFormatting sqref="D11:D13 D15:D22">
    <cfRule type="containsBlanks" dxfId="260" priority="3">
      <formula>LEN(TRIM(D11))=0</formula>
    </cfRule>
  </conditionalFormatting>
  <conditionalFormatting sqref="D9">
    <cfRule type="containsBlanks" dxfId="259" priority="2">
      <formula>LEN(TRIM(D9))=0</formula>
    </cfRule>
  </conditionalFormatting>
  <conditionalFormatting sqref="D10">
    <cfRule type="containsBlanks" dxfId="258" priority="1">
      <formula>LEN(TRIM(D10))=0</formula>
    </cfRule>
  </conditionalFormatting>
  <pageMargins left="0.7" right="0.7" top="0.75" bottom="0.75" header="0.3" footer="0.3"/>
  <pageSetup paperSize="9" orientation="landscape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zoomScaleNormal="100" workbookViewId="0">
      <selection activeCell="V5" sqref="V5"/>
    </sheetView>
  </sheetViews>
  <sheetFormatPr defaultColWidth="9.140625" defaultRowHeight="12" x14ac:dyDescent="0.2"/>
  <cols>
    <col min="1" max="1" width="5.28515625" style="133" customWidth="1"/>
    <col min="2" max="2" width="6.7109375" style="133" customWidth="1"/>
    <col min="3" max="3" width="12.85546875" style="133" customWidth="1"/>
    <col min="4" max="4" width="6.7109375" style="133" customWidth="1"/>
    <col min="5" max="5" width="12.85546875" style="133" customWidth="1"/>
    <col min="6" max="6" width="6.7109375" style="133" customWidth="1"/>
    <col min="7" max="7" width="12.85546875" style="133" customWidth="1"/>
    <col min="8" max="8" width="6.7109375" style="133" customWidth="1"/>
    <col min="9" max="9" width="12.85546875" style="133" customWidth="1"/>
    <col min="10" max="10" width="6.7109375" style="133" customWidth="1"/>
    <col min="11" max="11" width="12.85546875" style="133" customWidth="1"/>
    <col min="12" max="12" width="6.7109375" style="133" customWidth="1"/>
    <col min="13" max="13" width="12.85546875" style="133" customWidth="1"/>
    <col min="14" max="14" width="5.85546875" style="133" customWidth="1"/>
    <col min="15" max="15" width="3.7109375" style="133" customWidth="1"/>
    <col min="16" max="16" width="11.7109375" style="133" customWidth="1"/>
    <col min="17" max="17" width="13.7109375" style="133" customWidth="1"/>
    <col min="18" max="18" width="10.7109375" style="133" customWidth="1"/>
    <col min="19" max="21" width="18.7109375" style="133" customWidth="1"/>
    <col min="22" max="22" width="10.7109375" style="133" customWidth="1"/>
    <col min="23" max="24" width="11.7109375" style="133" customWidth="1"/>
    <col min="25" max="25" width="4" style="133" customWidth="1"/>
    <col min="26" max="16384" width="9.140625" style="133"/>
  </cols>
  <sheetData>
    <row r="1" spans="1:25" s="116" customFormat="1" ht="27" customHeight="1" x14ac:dyDescent="0.25">
      <c r="A1" s="236" t="s">
        <v>29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115"/>
      <c r="O1" s="230" t="s">
        <v>28</v>
      </c>
      <c r="P1" s="231"/>
      <c r="Q1" s="231"/>
      <c r="R1" s="231"/>
      <c r="S1" s="231"/>
      <c r="T1" s="231"/>
      <c r="U1" s="231"/>
      <c r="V1" s="231"/>
      <c r="W1" s="231"/>
      <c r="X1" s="232"/>
    </row>
    <row r="2" spans="1:25" s="116" customFormat="1" ht="27" customHeight="1" x14ac:dyDescent="0.25">
      <c r="A2" s="117"/>
      <c r="B2" s="219" t="s">
        <v>67</v>
      </c>
      <c r="C2" s="219"/>
      <c r="D2" s="219"/>
      <c r="E2" s="219"/>
      <c r="F2" s="219"/>
      <c r="G2" s="219"/>
      <c r="H2" s="219" t="s">
        <v>68</v>
      </c>
      <c r="I2" s="219"/>
      <c r="J2" s="219"/>
      <c r="K2" s="219"/>
      <c r="L2" s="219"/>
      <c r="M2" s="219"/>
      <c r="N2" s="118"/>
      <c r="O2" s="117"/>
      <c r="P2" s="222" t="s">
        <v>26</v>
      </c>
      <c r="Q2" s="223"/>
      <c r="R2" s="223"/>
      <c r="S2" s="223"/>
      <c r="T2" s="223"/>
      <c r="U2" s="223"/>
      <c r="V2" s="224"/>
      <c r="W2" s="220" t="s">
        <v>49</v>
      </c>
      <c r="X2" s="220"/>
      <c r="Y2" s="119"/>
    </row>
    <row r="3" spans="1:25" s="116" customFormat="1" ht="27" customHeight="1" x14ac:dyDescent="0.25">
      <c r="A3" s="117"/>
      <c r="B3" s="221" t="s">
        <v>9</v>
      </c>
      <c r="C3" s="221"/>
      <c r="D3" s="221" t="s">
        <v>75</v>
      </c>
      <c r="E3" s="221"/>
      <c r="F3" s="221" t="s">
        <v>12</v>
      </c>
      <c r="G3" s="221"/>
      <c r="H3" s="221" t="s">
        <v>9</v>
      </c>
      <c r="I3" s="221"/>
      <c r="J3" s="221" t="s">
        <v>75</v>
      </c>
      <c r="K3" s="221"/>
      <c r="L3" s="221" t="s">
        <v>12</v>
      </c>
      <c r="M3" s="221"/>
      <c r="N3" s="120"/>
      <c r="O3" s="117"/>
      <c r="P3" s="238"/>
      <c r="Q3" s="239"/>
      <c r="R3" s="239"/>
      <c r="S3" s="239"/>
      <c r="T3" s="239"/>
      <c r="U3" s="239"/>
      <c r="V3" s="227"/>
      <c r="W3" s="220"/>
      <c r="X3" s="220"/>
      <c r="Y3" s="119"/>
    </row>
    <row r="4" spans="1:25" s="129" customFormat="1" ht="81" customHeight="1" x14ac:dyDescent="0.25">
      <c r="A4" s="121" t="s">
        <v>10</v>
      </c>
      <c r="B4" s="122" t="s">
        <v>142</v>
      </c>
      <c r="C4" s="122" t="s">
        <v>143</v>
      </c>
      <c r="D4" s="122" t="s">
        <v>144</v>
      </c>
      <c r="E4" s="122" t="s">
        <v>145</v>
      </c>
      <c r="F4" s="122" t="s">
        <v>146</v>
      </c>
      <c r="G4" s="122" t="s">
        <v>147</v>
      </c>
      <c r="H4" s="122" t="s">
        <v>148</v>
      </c>
      <c r="I4" s="122" t="s">
        <v>149</v>
      </c>
      <c r="J4" s="122" t="s">
        <v>150</v>
      </c>
      <c r="K4" s="122" t="s">
        <v>151</v>
      </c>
      <c r="L4" s="122" t="s">
        <v>152</v>
      </c>
      <c r="M4" s="122" t="s">
        <v>153</v>
      </c>
      <c r="N4" s="123"/>
      <c r="O4" s="121" t="str">
        <f>A4</f>
        <v>L.p.</v>
      </c>
      <c r="P4" s="124" t="s">
        <v>48</v>
      </c>
      <c r="Q4" s="125" t="s">
        <v>69</v>
      </c>
      <c r="R4" s="125" t="s">
        <v>167</v>
      </c>
      <c r="S4" s="125" t="s">
        <v>116</v>
      </c>
      <c r="T4" s="125" t="s">
        <v>115</v>
      </c>
      <c r="U4" s="126" t="s">
        <v>114</v>
      </c>
      <c r="V4" s="127" t="s">
        <v>141</v>
      </c>
      <c r="W4" s="122" t="s">
        <v>47</v>
      </c>
      <c r="X4" s="122" t="s">
        <v>27</v>
      </c>
      <c r="Y4" s="128"/>
    </row>
    <row r="5" spans="1:25" ht="27" customHeight="1" x14ac:dyDescent="0.2">
      <c r="A5" s="130">
        <v>1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23"/>
      <c r="O5" s="121">
        <f>A5</f>
        <v>1</v>
      </c>
      <c r="P5" s="139"/>
      <c r="Q5" s="140"/>
      <c r="R5" s="140"/>
      <c r="S5" s="140"/>
      <c r="T5" s="140"/>
      <c r="U5" s="141"/>
      <c r="V5" s="142"/>
      <c r="W5" s="148">
        <f>((B5*C5+H5*I5)*stawkaC+(D5*E5+J5*K5)*stawkaB+(F5*G5+L5*M5)*stawkaA)*8</f>
        <v>0</v>
      </c>
      <c r="X5" s="143">
        <f>SUM(Tabela10[[#This Row],[Koszt nadgodzin i zastępstw]:[Odszkodowania i kary wypłacone poszkodowanym przez przedsiębiorstwo]])-Tabela10[[#This Row],[Odszkodowania wypłacone przedsiębiorstwu przez firmę ubezpieczeniową]]+Tabela12[[#This Row],[Koszt straconego czasu]]+Tabela10[[#This Row],[Inne koszty]]</f>
        <v>0</v>
      </c>
      <c r="Y5" s="132"/>
    </row>
    <row r="6" spans="1:25" ht="27" customHeight="1" x14ac:dyDescent="0.2">
      <c r="A6" s="130">
        <v>2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23"/>
      <c r="O6" s="121">
        <f>A6</f>
        <v>2</v>
      </c>
      <c r="P6" s="139"/>
      <c r="Q6" s="140"/>
      <c r="R6" s="140"/>
      <c r="S6" s="140"/>
      <c r="T6" s="140"/>
      <c r="U6" s="141"/>
      <c r="V6" s="142"/>
      <c r="W6" s="148">
        <f t="shared" ref="W6:W14" si="0">((B6*C6+H6*I6)*stawkaC+(D6*E6+J6*K6)*stawkaB+(F6*G6+L6*M6)*stawkaA)*8</f>
        <v>0</v>
      </c>
      <c r="X6" s="143">
        <f>SUM(Tabela10[[#This Row],[Koszt nadgodzin i zastępstw]:[Odszkodowania i kary wypłacone poszkodowanym przez przedsiębiorstwo]])-Tabela10[[#This Row],[Odszkodowania wypłacone przedsiębiorstwu przez firmę ubezpieczeniową]]+Tabela12[[#This Row],[Koszt straconego czasu]]+Tabela10[[#This Row],[Inne koszty]]</f>
        <v>0</v>
      </c>
      <c r="Y6" s="132"/>
    </row>
    <row r="7" spans="1:25" ht="27" customHeight="1" x14ac:dyDescent="0.2">
      <c r="A7" s="130">
        <v>3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2"/>
      <c r="O7" s="121">
        <f>A7</f>
        <v>3</v>
      </c>
      <c r="P7" s="139"/>
      <c r="Q7" s="140"/>
      <c r="R7" s="140"/>
      <c r="S7" s="140"/>
      <c r="T7" s="140"/>
      <c r="U7" s="141"/>
      <c r="V7" s="142"/>
      <c r="W7" s="148">
        <f t="shared" si="0"/>
        <v>0</v>
      </c>
      <c r="X7" s="143">
        <f>SUM(Tabela10[[#This Row],[Koszt nadgodzin i zastępstw]:[Odszkodowania i kary wypłacone poszkodowanym przez przedsiębiorstwo]])-Tabela10[[#This Row],[Odszkodowania wypłacone przedsiębiorstwu przez firmę ubezpieczeniową]]+Tabela12[[#This Row],[Koszt straconego czasu]]+Tabela10[[#This Row],[Inne koszty]]</f>
        <v>0</v>
      </c>
      <c r="Y7" s="132"/>
    </row>
    <row r="8" spans="1:25" ht="27" customHeight="1" x14ac:dyDescent="0.2">
      <c r="A8" s="130">
        <v>4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2"/>
      <c r="O8" s="121">
        <f t="shared" ref="O8:O14" si="1">A8</f>
        <v>4</v>
      </c>
      <c r="P8" s="139"/>
      <c r="Q8" s="140"/>
      <c r="R8" s="140"/>
      <c r="S8" s="140"/>
      <c r="T8" s="140"/>
      <c r="U8" s="141"/>
      <c r="V8" s="142"/>
      <c r="W8" s="148">
        <f t="shared" si="0"/>
        <v>0</v>
      </c>
      <c r="X8" s="143">
        <f>SUM(Tabela10[[#This Row],[Koszt nadgodzin i zastępstw]:[Odszkodowania i kary wypłacone poszkodowanym przez przedsiębiorstwo]])-Tabela10[[#This Row],[Odszkodowania wypłacone przedsiębiorstwu przez firmę ubezpieczeniową]]+Tabela12[[#This Row],[Koszt straconego czasu]]+Tabela10[[#This Row],[Inne koszty]]</f>
        <v>0</v>
      </c>
      <c r="Y8" s="132"/>
    </row>
    <row r="9" spans="1:25" ht="27" customHeight="1" x14ac:dyDescent="0.2">
      <c r="A9" s="130">
        <v>5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23"/>
      <c r="O9" s="121">
        <f t="shared" si="1"/>
        <v>5</v>
      </c>
      <c r="P9" s="139"/>
      <c r="Q9" s="140"/>
      <c r="R9" s="140"/>
      <c r="S9" s="140"/>
      <c r="T9" s="140"/>
      <c r="U9" s="141"/>
      <c r="V9" s="142"/>
      <c r="W9" s="148">
        <f t="shared" si="0"/>
        <v>0</v>
      </c>
      <c r="X9" s="143">
        <f>SUM(Tabela10[[#This Row],[Koszt nadgodzin i zastępstw]:[Odszkodowania i kary wypłacone poszkodowanym przez przedsiębiorstwo]])-Tabela10[[#This Row],[Odszkodowania wypłacone przedsiębiorstwu przez firmę ubezpieczeniową]]+Tabela12[[#This Row],[Koszt straconego czasu]]+Tabela10[[#This Row],[Inne koszty]]</f>
        <v>0</v>
      </c>
      <c r="Y9" s="132"/>
    </row>
    <row r="10" spans="1:25" ht="27" customHeight="1" x14ac:dyDescent="0.2">
      <c r="A10" s="130">
        <v>6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23"/>
      <c r="O10" s="121">
        <f t="shared" si="1"/>
        <v>6</v>
      </c>
      <c r="P10" s="139"/>
      <c r="Q10" s="140"/>
      <c r="R10" s="140"/>
      <c r="S10" s="140"/>
      <c r="T10" s="140"/>
      <c r="U10" s="141"/>
      <c r="V10" s="142"/>
      <c r="W10" s="148">
        <f t="shared" si="0"/>
        <v>0</v>
      </c>
      <c r="X10" s="143">
        <f>SUM(Tabela10[[#This Row],[Koszt nadgodzin i zastępstw]:[Odszkodowania i kary wypłacone poszkodowanym przez przedsiębiorstwo]])-Tabela10[[#This Row],[Odszkodowania wypłacone przedsiębiorstwu przez firmę ubezpieczeniową]]+Tabela12[[#This Row],[Koszt straconego czasu]]+Tabela10[[#This Row],[Inne koszty]]</f>
        <v>0</v>
      </c>
      <c r="Y10" s="132"/>
    </row>
    <row r="11" spans="1:25" ht="27" customHeight="1" x14ac:dyDescent="0.2">
      <c r="A11" s="130">
        <v>7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23"/>
      <c r="O11" s="121">
        <f t="shared" si="1"/>
        <v>7</v>
      </c>
      <c r="P11" s="139"/>
      <c r="Q11" s="140"/>
      <c r="R11" s="140"/>
      <c r="S11" s="140"/>
      <c r="T11" s="140"/>
      <c r="U11" s="141"/>
      <c r="V11" s="142"/>
      <c r="W11" s="148">
        <f t="shared" si="0"/>
        <v>0</v>
      </c>
      <c r="X11" s="143">
        <f>SUM(Tabela10[[#This Row],[Koszt nadgodzin i zastępstw]:[Odszkodowania i kary wypłacone poszkodowanym przez przedsiębiorstwo]])-Tabela10[[#This Row],[Odszkodowania wypłacone przedsiębiorstwu przez firmę ubezpieczeniową]]+Tabela12[[#This Row],[Koszt straconego czasu]]+Tabela10[[#This Row],[Inne koszty]]</f>
        <v>0</v>
      </c>
      <c r="Y11" s="132"/>
    </row>
    <row r="12" spans="1:25" ht="27" customHeight="1" x14ac:dyDescent="0.2">
      <c r="A12" s="130">
        <v>8</v>
      </c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23"/>
      <c r="O12" s="121">
        <f t="shared" si="1"/>
        <v>8</v>
      </c>
      <c r="P12" s="139"/>
      <c r="Q12" s="140"/>
      <c r="R12" s="140"/>
      <c r="S12" s="140"/>
      <c r="T12" s="140"/>
      <c r="U12" s="141"/>
      <c r="V12" s="142"/>
      <c r="W12" s="148">
        <f t="shared" si="0"/>
        <v>0</v>
      </c>
      <c r="X12" s="143">
        <f>SUM(Tabela10[[#This Row],[Koszt nadgodzin i zastępstw]:[Odszkodowania i kary wypłacone poszkodowanym przez przedsiębiorstwo]])-Tabela10[[#This Row],[Odszkodowania wypłacone przedsiębiorstwu przez firmę ubezpieczeniową]]+Tabela12[[#This Row],[Koszt straconego czasu]]+Tabela10[[#This Row],[Inne koszty]]</f>
        <v>0</v>
      </c>
      <c r="Y12" s="132"/>
    </row>
    <row r="13" spans="1:25" ht="27" customHeight="1" x14ac:dyDescent="0.2">
      <c r="A13" s="130">
        <v>9</v>
      </c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23"/>
      <c r="O13" s="121">
        <f t="shared" si="1"/>
        <v>9</v>
      </c>
      <c r="P13" s="139"/>
      <c r="Q13" s="140"/>
      <c r="R13" s="140"/>
      <c r="S13" s="140"/>
      <c r="T13" s="140"/>
      <c r="U13" s="141"/>
      <c r="V13" s="142"/>
      <c r="W13" s="148">
        <f t="shared" si="0"/>
        <v>0</v>
      </c>
      <c r="X13" s="143">
        <f>SUM(Tabela10[[#This Row],[Koszt nadgodzin i zastępstw]:[Odszkodowania i kary wypłacone poszkodowanym przez przedsiębiorstwo]])-Tabela10[[#This Row],[Odszkodowania wypłacone przedsiębiorstwu przez firmę ubezpieczeniową]]+Tabela12[[#This Row],[Koszt straconego czasu]]+Tabela10[[#This Row],[Inne koszty]]</f>
        <v>0</v>
      </c>
      <c r="Y13" s="132"/>
    </row>
    <row r="14" spans="1:25" ht="27" customHeight="1" x14ac:dyDescent="0.2">
      <c r="A14" s="130">
        <v>10</v>
      </c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5"/>
      <c r="O14" s="121">
        <f t="shared" si="1"/>
        <v>10</v>
      </c>
      <c r="P14" s="144"/>
      <c r="Q14" s="145"/>
      <c r="R14" s="145"/>
      <c r="S14" s="145"/>
      <c r="T14" s="145"/>
      <c r="U14" s="146"/>
      <c r="V14" s="142"/>
      <c r="W14" s="148">
        <f t="shared" si="0"/>
        <v>0</v>
      </c>
      <c r="X14" s="143">
        <f>SUM(Tabela10[[#This Row],[Koszt nadgodzin i zastępstw]:[Odszkodowania i kary wypłacone poszkodowanym przez przedsiębiorstwo]])-Tabela10[[#This Row],[Odszkodowania wypłacone przedsiębiorstwu przez firmę ubezpieczeniową]]+Tabela12[[#This Row],[Koszt straconego czasu]]+Tabela10[[#This Row],[Inne koszty]]</f>
        <v>0</v>
      </c>
      <c r="Y14" s="132"/>
    </row>
    <row r="15" spans="1:25" ht="27" customHeight="1" x14ac:dyDescent="0.2">
      <c r="P15" s="228" t="s">
        <v>113</v>
      </c>
      <c r="Q15" s="229"/>
      <c r="R15" s="229"/>
      <c r="S15" s="229"/>
      <c r="T15" s="229"/>
      <c r="U15" s="229"/>
      <c r="V15" s="229"/>
      <c r="W15" s="149"/>
      <c r="X15" s="150">
        <f>SUBTOTAL(109,Tabela11[[CAŁKOWITY KOSZT WYPADKU ]])</f>
        <v>0</v>
      </c>
    </row>
    <row r="16" spans="1:25" ht="27" customHeight="1" x14ac:dyDescent="0.2"/>
    <row r="17" spans="1:25" ht="27" customHeight="1" x14ac:dyDescent="0.2">
      <c r="A17" s="217" t="s">
        <v>50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8"/>
      <c r="N17" s="115"/>
      <c r="O17" s="233" t="s">
        <v>51</v>
      </c>
      <c r="P17" s="234"/>
      <c r="Q17" s="234"/>
      <c r="R17" s="234"/>
      <c r="S17" s="234"/>
      <c r="T17" s="234"/>
      <c r="U17" s="234"/>
      <c r="V17" s="234"/>
      <c r="W17" s="234"/>
      <c r="X17" s="235"/>
    </row>
    <row r="18" spans="1:25" ht="27" customHeight="1" x14ac:dyDescent="0.2">
      <c r="A18" s="130"/>
      <c r="B18" s="219" t="s">
        <v>67</v>
      </c>
      <c r="C18" s="219"/>
      <c r="D18" s="219"/>
      <c r="E18" s="219"/>
      <c r="F18" s="219"/>
      <c r="G18" s="219"/>
      <c r="H18" s="219" t="s">
        <v>68</v>
      </c>
      <c r="I18" s="219"/>
      <c r="J18" s="219"/>
      <c r="K18" s="219"/>
      <c r="L18" s="219"/>
      <c r="M18" s="219"/>
      <c r="N18" s="118"/>
      <c r="O18" s="130"/>
      <c r="P18" s="222" t="s">
        <v>26</v>
      </c>
      <c r="Q18" s="223"/>
      <c r="R18" s="223"/>
      <c r="S18" s="223"/>
      <c r="T18" s="223"/>
      <c r="U18" s="223"/>
      <c r="V18" s="224"/>
      <c r="W18" s="220" t="s">
        <v>49</v>
      </c>
      <c r="X18" s="220"/>
      <c r="Y18" s="132"/>
    </row>
    <row r="19" spans="1:25" s="116" customFormat="1" ht="27" customHeight="1" x14ac:dyDescent="0.2">
      <c r="A19" s="117"/>
      <c r="B19" s="221" t="s">
        <v>9</v>
      </c>
      <c r="C19" s="221"/>
      <c r="D19" s="221" t="s">
        <v>75</v>
      </c>
      <c r="E19" s="221"/>
      <c r="F19" s="221" t="s">
        <v>12</v>
      </c>
      <c r="G19" s="221"/>
      <c r="H19" s="221" t="s">
        <v>9</v>
      </c>
      <c r="I19" s="221"/>
      <c r="J19" s="221" t="s">
        <v>75</v>
      </c>
      <c r="K19" s="221"/>
      <c r="L19" s="221" t="s">
        <v>12</v>
      </c>
      <c r="M19" s="221"/>
      <c r="N19" s="120"/>
      <c r="O19" s="130"/>
      <c r="P19" s="225"/>
      <c r="Q19" s="226"/>
      <c r="R19" s="226"/>
      <c r="S19" s="226"/>
      <c r="T19" s="226"/>
      <c r="U19" s="226"/>
      <c r="V19" s="227"/>
      <c r="W19" s="220"/>
      <c r="X19" s="220"/>
      <c r="Y19" s="132"/>
    </row>
    <row r="20" spans="1:25" s="129" customFormat="1" ht="81" customHeight="1" x14ac:dyDescent="0.25">
      <c r="A20" s="121" t="s">
        <v>10</v>
      </c>
      <c r="B20" s="122" t="s">
        <v>142</v>
      </c>
      <c r="C20" s="122" t="s">
        <v>143</v>
      </c>
      <c r="D20" s="122" t="s">
        <v>144</v>
      </c>
      <c r="E20" s="122" t="s">
        <v>145</v>
      </c>
      <c r="F20" s="122" t="s">
        <v>146</v>
      </c>
      <c r="G20" s="122" t="s">
        <v>147</v>
      </c>
      <c r="H20" s="122" t="s">
        <v>148</v>
      </c>
      <c r="I20" s="122" t="s">
        <v>149</v>
      </c>
      <c r="J20" s="122" t="s">
        <v>150</v>
      </c>
      <c r="K20" s="122" t="s">
        <v>151</v>
      </c>
      <c r="L20" s="122" t="s">
        <v>152</v>
      </c>
      <c r="M20" s="122" t="s">
        <v>153</v>
      </c>
      <c r="N20" s="136"/>
      <c r="O20" s="137" t="str">
        <f>A20</f>
        <v>L.p.</v>
      </c>
      <c r="P20" s="124" t="s">
        <v>48</v>
      </c>
      <c r="Q20" s="125" t="s">
        <v>69</v>
      </c>
      <c r="R20" s="125" t="s">
        <v>167</v>
      </c>
      <c r="S20" s="125" t="s">
        <v>116</v>
      </c>
      <c r="T20" s="125" t="s">
        <v>115</v>
      </c>
      <c r="U20" s="126" t="s">
        <v>114</v>
      </c>
      <c r="V20" s="127" t="s">
        <v>141</v>
      </c>
      <c r="W20" s="122" t="s">
        <v>47</v>
      </c>
      <c r="X20" s="122" t="s">
        <v>27</v>
      </c>
      <c r="Y20" s="128"/>
    </row>
    <row r="21" spans="1:25" ht="27" customHeight="1" x14ac:dyDescent="0.2">
      <c r="A21" s="130">
        <v>11</v>
      </c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23"/>
      <c r="O21" s="130">
        <v>11</v>
      </c>
      <c r="P21" s="139"/>
      <c r="Q21" s="140"/>
      <c r="R21" s="140"/>
      <c r="S21" s="140"/>
      <c r="T21" s="140"/>
      <c r="U21" s="141"/>
      <c r="V21" s="142"/>
      <c r="W21" s="138">
        <f t="shared" ref="W21:W30" si="2">((B21*C21+H21*I21)*stawkaC+(D21*E21+J21*K21)*stawkaB+(F21*G21+L21*M21)*stawkaA)*8</f>
        <v>0</v>
      </c>
      <c r="X21" s="143">
        <f>SUM(Tabela1015[[#This Row],[Koszt nadgodzin i zastępstw]:[Odszkodowania i kary wypłacone poszkodowanym przez przedsiębiorstwo]])-Tabela1015[[#This Row],[Odszkodowania wypłacone przedsiębiorstwu przez firmę ubezpieczeniową]]+Tabela1217[[#This Row],[Koszt straconego czasu]]+V21</f>
        <v>0</v>
      </c>
      <c r="Y21" s="132"/>
    </row>
    <row r="22" spans="1:25" ht="27" customHeight="1" x14ac:dyDescent="0.2">
      <c r="A22" s="130">
        <f>A21+1</f>
        <v>12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23"/>
      <c r="O22" s="130">
        <f>O21+1</f>
        <v>12</v>
      </c>
      <c r="P22" s="139"/>
      <c r="Q22" s="140"/>
      <c r="R22" s="140"/>
      <c r="S22" s="140"/>
      <c r="T22" s="140"/>
      <c r="U22" s="141"/>
      <c r="V22" s="142"/>
      <c r="W22" s="138">
        <f t="shared" si="2"/>
        <v>0</v>
      </c>
      <c r="X22" s="143">
        <f>SUM(Tabela1015[[#This Row],[Koszt nadgodzin i zastępstw]:[Odszkodowania i kary wypłacone poszkodowanym przez przedsiębiorstwo]])-Tabela1015[[#This Row],[Odszkodowania wypłacone przedsiębiorstwu przez firmę ubezpieczeniową]]+Tabela1217[[#This Row],[Koszt straconego czasu]]+V22</f>
        <v>0</v>
      </c>
      <c r="Y22" s="132"/>
    </row>
    <row r="23" spans="1:25" ht="27" customHeight="1" x14ac:dyDescent="0.2">
      <c r="A23" s="130">
        <f t="shared" ref="A23:A30" si="3">A22+1</f>
        <v>13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2"/>
      <c r="O23" s="130">
        <f t="shared" ref="O23:O30" si="4">O22+1</f>
        <v>13</v>
      </c>
      <c r="P23" s="139"/>
      <c r="Q23" s="140"/>
      <c r="R23" s="140"/>
      <c r="S23" s="140"/>
      <c r="T23" s="140"/>
      <c r="U23" s="141"/>
      <c r="V23" s="142"/>
      <c r="W23" s="138">
        <f t="shared" si="2"/>
        <v>0</v>
      </c>
      <c r="X23" s="143">
        <f>SUM(Tabela1015[[#This Row],[Koszt nadgodzin i zastępstw]:[Odszkodowania i kary wypłacone poszkodowanym przez przedsiębiorstwo]])-Tabela1015[[#This Row],[Odszkodowania wypłacone przedsiębiorstwu przez firmę ubezpieczeniową]]+Tabela1217[[#This Row],[Koszt straconego czasu]]+V23</f>
        <v>0</v>
      </c>
      <c r="Y23" s="132"/>
    </row>
    <row r="24" spans="1:25" ht="27" customHeight="1" x14ac:dyDescent="0.2">
      <c r="A24" s="130">
        <f t="shared" si="3"/>
        <v>14</v>
      </c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2"/>
      <c r="O24" s="130">
        <f t="shared" si="4"/>
        <v>14</v>
      </c>
      <c r="P24" s="139"/>
      <c r="Q24" s="140"/>
      <c r="R24" s="140"/>
      <c r="S24" s="140"/>
      <c r="T24" s="140"/>
      <c r="U24" s="141"/>
      <c r="V24" s="142"/>
      <c r="W24" s="138">
        <f t="shared" si="2"/>
        <v>0</v>
      </c>
      <c r="X24" s="143">
        <f>SUM(Tabela1015[[#This Row],[Koszt nadgodzin i zastępstw]:[Odszkodowania i kary wypłacone poszkodowanym przez przedsiębiorstwo]])-Tabela1015[[#This Row],[Odszkodowania wypłacone przedsiębiorstwu przez firmę ubezpieczeniową]]+Tabela1217[[#This Row],[Koszt straconego czasu]]+V24</f>
        <v>0</v>
      </c>
      <c r="Y24" s="132"/>
    </row>
    <row r="25" spans="1:25" ht="27" customHeight="1" x14ac:dyDescent="0.2">
      <c r="A25" s="130">
        <f t="shared" si="3"/>
        <v>15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23"/>
      <c r="O25" s="130">
        <f t="shared" si="4"/>
        <v>15</v>
      </c>
      <c r="P25" s="139"/>
      <c r="Q25" s="140"/>
      <c r="R25" s="140"/>
      <c r="S25" s="140"/>
      <c r="T25" s="140"/>
      <c r="U25" s="141"/>
      <c r="V25" s="142"/>
      <c r="W25" s="138">
        <f t="shared" si="2"/>
        <v>0</v>
      </c>
      <c r="X25" s="143">
        <f>SUM(Tabela1015[[#This Row],[Koszt nadgodzin i zastępstw]:[Odszkodowania i kary wypłacone poszkodowanym przez przedsiębiorstwo]])-Tabela1015[[#This Row],[Odszkodowania wypłacone przedsiębiorstwu przez firmę ubezpieczeniową]]+Tabela1217[[#This Row],[Koszt straconego czasu]]+V25</f>
        <v>0</v>
      </c>
      <c r="Y25" s="132"/>
    </row>
    <row r="26" spans="1:25" ht="27" customHeight="1" x14ac:dyDescent="0.2">
      <c r="A26" s="130">
        <f t="shared" si="3"/>
        <v>16</v>
      </c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23"/>
      <c r="O26" s="130">
        <f t="shared" si="4"/>
        <v>16</v>
      </c>
      <c r="P26" s="139"/>
      <c r="Q26" s="140"/>
      <c r="R26" s="140"/>
      <c r="S26" s="140"/>
      <c r="T26" s="140"/>
      <c r="U26" s="141"/>
      <c r="V26" s="142"/>
      <c r="W26" s="138">
        <f t="shared" si="2"/>
        <v>0</v>
      </c>
      <c r="X26" s="143">
        <f>SUM(Tabela1015[[#This Row],[Koszt nadgodzin i zastępstw]:[Odszkodowania i kary wypłacone poszkodowanym przez przedsiębiorstwo]])-Tabela1015[[#This Row],[Odszkodowania wypłacone przedsiębiorstwu przez firmę ubezpieczeniową]]+Tabela1217[[#This Row],[Koszt straconego czasu]]+V26</f>
        <v>0</v>
      </c>
      <c r="Y26" s="132"/>
    </row>
    <row r="27" spans="1:25" ht="27" customHeight="1" x14ac:dyDescent="0.2">
      <c r="A27" s="130">
        <f t="shared" si="3"/>
        <v>17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23"/>
      <c r="O27" s="130">
        <f t="shared" si="4"/>
        <v>17</v>
      </c>
      <c r="P27" s="139"/>
      <c r="Q27" s="140"/>
      <c r="R27" s="140"/>
      <c r="S27" s="140"/>
      <c r="T27" s="140"/>
      <c r="U27" s="141"/>
      <c r="V27" s="142"/>
      <c r="W27" s="138">
        <f t="shared" si="2"/>
        <v>0</v>
      </c>
      <c r="X27" s="143">
        <f>SUM(Tabela1015[[#This Row],[Koszt nadgodzin i zastępstw]:[Odszkodowania i kary wypłacone poszkodowanym przez przedsiębiorstwo]])-Tabela1015[[#This Row],[Odszkodowania wypłacone przedsiębiorstwu przez firmę ubezpieczeniową]]+Tabela1217[[#This Row],[Koszt straconego czasu]]+V27</f>
        <v>0</v>
      </c>
      <c r="Y27" s="132"/>
    </row>
    <row r="28" spans="1:25" ht="27" customHeight="1" x14ac:dyDescent="0.2">
      <c r="A28" s="130">
        <f t="shared" si="3"/>
        <v>18</v>
      </c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23"/>
      <c r="O28" s="130">
        <f t="shared" si="4"/>
        <v>18</v>
      </c>
      <c r="P28" s="139"/>
      <c r="Q28" s="140"/>
      <c r="R28" s="140"/>
      <c r="S28" s="140"/>
      <c r="T28" s="140"/>
      <c r="U28" s="141"/>
      <c r="V28" s="142"/>
      <c r="W28" s="138">
        <f t="shared" si="2"/>
        <v>0</v>
      </c>
      <c r="X28" s="143">
        <f>SUM(Tabela1015[[#This Row],[Koszt nadgodzin i zastępstw]:[Odszkodowania i kary wypłacone poszkodowanym przez przedsiębiorstwo]])-Tabela1015[[#This Row],[Odszkodowania wypłacone przedsiębiorstwu przez firmę ubezpieczeniową]]+Tabela1217[[#This Row],[Koszt straconego czasu]]+V28</f>
        <v>0</v>
      </c>
      <c r="Y28" s="132"/>
    </row>
    <row r="29" spans="1:25" ht="27" customHeight="1" x14ac:dyDescent="0.2">
      <c r="A29" s="130">
        <f t="shared" si="3"/>
        <v>19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23"/>
      <c r="O29" s="130">
        <f t="shared" si="4"/>
        <v>19</v>
      </c>
      <c r="P29" s="139"/>
      <c r="Q29" s="140"/>
      <c r="R29" s="140"/>
      <c r="S29" s="140"/>
      <c r="T29" s="140"/>
      <c r="U29" s="141"/>
      <c r="V29" s="142"/>
      <c r="W29" s="138">
        <f t="shared" si="2"/>
        <v>0</v>
      </c>
      <c r="X29" s="143">
        <f>SUM(Tabela1015[[#This Row],[Koszt nadgodzin i zastępstw]:[Odszkodowania i kary wypłacone poszkodowanym przez przedsiębiorstwo]])-Tabela1015[[#This Row],[Odszkodowania wypłacone przedsiębiorstwu przez firmę ubezpieczeniową]]+Tabela1217[[#This Row],[Koszt straconego czasu]]+V29</f>
        <v>0</v>
      </c>
      <c r="Y29" s="132"/>
    </row>
    <row r="30" spans="1:25" ht="27" customHeight="1" x14ac:dyDescent="0.2">
      <c r="A30" s="130">
        <f t="shared" si="3"/>
        <v>20</v>
      </c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5"/>
      <c r="O30" s="130">
        <f t="shared" si="4"/>
        <v>20</v>
      </c>
      <c r="P30" s="144"/>
      <c r="Q30" s="145"/>
      <c r="R30" s="145"/>
      <c r="S30" s="145"/>
      <c r="T30" s="145"/>
      <c r="U30" s="146"/>
      <c r="V30" s="142"/>
      <c r="W30" s="138">
        <f t="shared" si="2"/>
        <v>0</v>
      </c>
      <c r="X30" s="143">
        <f>SUM(Tabela1015[[#This Row],[Koszt nadgodzin i zastępstw]:[Odszkodowania i kary wypłacone poszkodowanym przez przedsiębiorstwo]])-Tabela1015[[#This Row],[Odszkodowania wypłacone przedsiębiorstwu przez firmę ubezpieczeniową]]+Tabela1217[[#This Row],[Koszt straconego czasu]]+V30</f>
        <v>0</v>
      </c>
      <c r="Y30" s="132"/>
    </row>
    <row r="31" spans="1:25" ht="27" customHeight="1" x14ac:dyDescent="0.2">
      <c r="P31" s="214" t="s">
        <v>61</v>
      </c>
      <c r="Q31" s="215"/>
      <c r="R31" s="215"/>
      <c r="S31" s="215"/>
      <c r="T31" s="215"/>
      <c r="U31" s="215"/>
      <c r="V31" s="215"/>
      <c r="W31" s="216"/>
      <c r="X31" s="147">
        <f>Tabela11[[#Totals],[CAŁKOWITY KOSZT WYPADKU ]]+SUBTOTAL(109,Tabela1116[[CAŁKOWITY KOSZT WYPADKU ]])</f>
        <v>0</v>
      </c>
    </row>
  </sheetData>
  <sheetProtection algorithmName="SHA-512" hashValue="rtB811NSLEk1+CQQUpd6YNsD/pTRFMkCmMeP6VnXCAl1yGRYfS/NL0a52JKAmNqUoLytHZ7T0qypiCoKRvujdw==" saltValue="qElmONYy5zj3lsRNEpReXA==" spinCount="100000" sheet="1" objects="1" scenarios="1" selectLockedCells="1"/>
  <mergeCells count="26">
    <mergeCell ref="P15:V15"/>
    <mergeCell ref="O1:X1"/>
    <mergeCell ref="O17:X17"/>
    <mergeCell ref="W2:X3"/>
    <mergeCell ref="A1:M1"/>
    <mergeCell ref="B2:G2"/>
    <mergeCell ref="H2:M2"/>
    <mergeCell ref="B3:C3"/>
    <mergeCell ref="F3:G3"/>
    <mergeCell ref="H3:I3"/>
    <mergeCell ref="L3:M3"/>
    <mergeCell ref="D3:E3"/>
    <mergeCell ref="J3:K3"/>
    <mergeCell ref="P2:V3"/>
    <mergeCell ref="P31:W31"/>
    <mergeCell ref="A17:M17"/>
    <mergeCell ref="B18:G18"/>
    <mergeCell ref="H18:M18"/>
    <mergeCell ref="W18:X19"/>
    <mergeCell ref="B19:C19"/>
    <mergeCell ref="D19:E19"/>
    <mergeCell ref="F19:G19"/>
    <mergeCell ref="H19:I19"/>
    <mergeCell ref="J19:K19"/>
    <mergeCell ref="L19:M19"/>
    <mergeCell ref="P18:V19"/>
  </mergeCells>
  <conditionalFormatting sqref="P5:U14">
    <cfRule type="containsBlanks" dxfId="240" priority="8">
      <formula>LEN(TRIM(P5))=0</formula>
    </cfRule>
  </conditionalFormatting>
  <conditionalFormatting sqref="P21:U30">
    <cfRule type="containsBlanks" dxfId="239" priority="5">
      <formula>LEN(TRIM(P21))=0</formula>
    </cfRule>
  </conditionalFormatting>
  <conditionalFormatting sqref="V21:V30">
    <cfRule type="containsBlanks" dxfId="238" priority="1">
      <formula>LEN(TRIM(V21))=0</formula>
    </cfRule>
  </conditionalFormatting>
  <conditionalFormatting sqref="V5:V14">
    <cfRule type="containsBlanks" dxfId="237" priority="3">
      <formula>LEN(TRIM(V5))=0</formula>
    </cfRule>
  </conditionalFormatting>
  <pageMargins left="0.7" right="0.7" top="0.75" bottom="0.75" header="0.3" footer="0.3"/>
  <pageSetup paperSize="9" orientation="landscape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zoomScaleNormal="100" workbookViewId="0">
      <selection activeCell="K9" sqref="K9"/>
    </sheetView>
  </sheetViews>
  <sheetFormatPr defaultColWidth="9.140625" defaultRowHeight="27" customHeight="1" x14ac:dyDescent="0.25"/>
  <cols>
    <col min="1" max="1" width="6" style="10" customWidth="1"/>
    <col min="2" max="2" width="15.85546875" style="10" customWidth="1"/>
    <col min="3" max="3" width="20.85546875" style="10" customWidth="1"/>
    <col min="4" max="4" width="15.85546875" style="10" customWidth="1"/>
    <col min="5" max="5" width="20.85546875" style="10" customWidth="1"/>
    <col min="6" max="6" width="15.85546875" style="10" customWidth="1"/>
    <col min="7" max="7" width="20.85546875" style="10" customWidth="1"/>
    <col min="8" max="8" width="13.140625" style="10" customWidth="1"/>
    <col min="9" max="9" width="4.85546875" style="10" customWidth="1"/>
    <col min="10" max="10" width="12" style="10" customWidth="1"/>
    <col min="11" max="11" width="13.140625" style="10" customWidth="1"/>
    <col min="12" max="12" width="11.28515625" style="10" customWidth="1"/>
    <col min="13" max="13" width="20.28515625" style="10" customWidth="1"/>
    <col min="14" max="14" width="20.85546875" style="10" customWidth="1"/>
    <col min="15" max="15" width="11.7109375" style="10" customWidth="1"/>
    <col min="16" max="16" width="14" style="23" customWidth="1"/>
    <col min="17" max="17" width="15.85546875" style="23" customWidth="1"/>
    <col min="18" max="18" width="3.140625" style="10" customWidth="1"/>
    <col min="19" max="16384" width="9.140625" style="10"/>
  </cols>
  <sheetData>
    <row r="1" spans="1:18" ht="27" customHeight="1" x14ac:dyDescent="0.25">
      <c r="A1" s="243" t="s">
        <v>34</v>
      </c>
      <c r="B1" s="244"/>
      <c r="C1" s="244"/>
      <c r="D1" s="244"/>
      <c r="E1" s="244"/>
      <c r="F1" s="244"/>
      <c r="G1" s="245"/>
      <c r="I1" s="243" t="s">
        <v>33</v>
      </c>
      <c r="J1" s="244"/>
      <c r="K1" s="244"/>
      <c r="L1" s="244"/>
      <c r="M1" s="244"/>
      <c r="N1" s="244"/>
      <c r="O1" s="244"/>
      <c r="P1" s="244"/>
      <c r="Q1" s="245"/>
    </row>
    <row r="2" spans="1:18" ht="27" customHeight="1" x14ac:dyDescent="0.25">
      <c r="A2" s="16"/>
      <c r="B2" s="246" t="s">
        <v>66</v>
      </c>
      <c r="C2" s="246"/>
      <c r="D2" s="246"/>
      <c r="E2" s="246"/>
      <c r="F2" s="246"/>
      <c r="G2" s="246"/>
      <c r="H2" s="17"/>
      <c r="I2" s="16"/>
      <c r="J2" s="247" t="s">
        <v>26</v>
      </c>
      <c r="K2" s="247"/>
      <c r="L2" s="247"/>
      <c r="M2" s="247"/>
      <c r="N2" s="247"/>
      <c r="O2" s="247"/>
      <c r="P2" s="247"/>
      <c r="Q2" s="247"/>
      <c r="R2" s="17"/>
    </row>
    <row r="3" spans="1:18" s="9" customFormat="1" ht="27" customHeight="1" x14ac:dyDescent="0.25">
      <c r="A3" s="8"/>
      <c r="B3" s="248" t="s">
        <v>9</v>
      </c>
      <c r="C3" s="248"/>
      <c r="D3" s="248" t="s">
        <v>75</v>
      </c>
      <c r="E3" s="248"/>
      <c r="F3" s="248" t="s">
        <v>12</v>
      </c>
      <c r="G3" s="248"/>
      <c r="H3" s="6"/>
      <c r="I3" s="16"/>
      <c r="J3" s="247"/>
      <c r="K3" s="247"/>
      <c r="L3" s="247"/>
      <c r="M3" s="247"/>
      <c r="N3" s="247"/>
      <c r="O3" s="247"/>
      <c r="P3" s="247"/>
      <c r="Q3" s="247"/>
      <c r="R3" s="6"/>
    </row>
    <row r="4" spans="1:18" s="11" customFormat="1" ht="90" customHeight="1" x14ac:dyDescent="0.25">
      <c r="A4" s="7"/>
      <c r="B4" s="5" t="s">
        <v>76</v>
      </c>
      <c r="C4" s="5" t="s">
        <v>77</v>
      </c>
      <c r="D4" s="5" t="s">
        <v>78</v>
      </c>
      <c r="E4" s="5" t="s">
        <v>79</v>
      </c>
      <c r="F4" s="5" t="s">
        <v>80</v>
      </c>
      <c r="G4" s="5" t="s">
        <v>81</v>
      </c>
      <c r="I4" s="16"/>
      <c r="J4" s="12" t="s">
        <v>48</v>
      </c>
      <c r="K4" s="3" t="s">
        <v>69</v>
      </c>
      <c r="L4" s="3" t="s">
        <v>167</v>
      </c>
      <c r="M4" s="3" t="s">
        <v>116</v>
      </c>
      <c r="N4" s="4" t="s">
        <v>117</v>
      </c>
      <c r="O4" s="173" t="s">
        <v>141</v>
      </c>
      <c r="P4" s="13" t="s">
        <v>47</v>
      </c>
      <c r="Q4" s="14" t="s">
        <v>35</v>
      </c>
      <c r="R4" s="15"/>
    </row>
    <row r="5" spans="1:18" ht="27" customHeight="1" x14ac:dyDescent="0.25">
      <c r="A5" s="16">
        <v>1</v>
      </c>
      <c r="B5" s="18"/>
      <c r="C5" s="18"/>
      <c r="D5" s="18"/>
      <c r="E5" s="18"/>
      <c r="F5" s="18"/>
      <c r="G5" s="18"/>
      <c r="I5" s="16">
        <v>1</v>
      </c>
      <c r="J5" s="25"/>
      <c r="K5" s="26"/>
      <c r="L5" s="26"/>
      <c r="M5" s="26"/>
      <c r="N5" s="27"/>
      <c r="O5" s="27"/>
      <c r="P5" s="37">
        <f t="shared" ref="P5:P14" si="0">((B5*C5)*stawkaC+(D5*E5)*stawkaB+(F5*G5)*stawkaA)*8</f>
        <v>0</v>
      </c>
      <c r="Q5" s="38">
        <f>SUM(Tabela5[[#This Row],[Koszt nadgodzin i zastępstw]:[Koszt zakłóceń produkcji, niezrealizowane i opóźnione zamówienia, utrata dochodów]])-Tabela5[[#This Row],[Odszkodowania wypłacone przedsiębiorstwu przez firmę ubezpieczeniową ]]+Tabela1110[[#This Row],[Koszt straconego czasu]]+Tabela5[[#This Row],[Inne koszty]]</f>
        <v>0</v>
      </c>
    </row>
    <row r="6" spans="1:18" ht="27" customHeight="1" x14ac:dyDescent="0.25">
      <c r="A6" s="16">
        <v>2</v>
      </c>
      <c r="B6" s="19"/>
      <c r="C6" s="19"/>
      <c r="D6" s="19"/>
      <c r="E6" s="19"/>
      <c r="F6" s="19"/>
      <c r="G6" s="19"/>
      <c r="I6" s="16">
        <v>2</v>
      </c>
      <c r="J6" s="25"/>
      <c r="K6" s="26"/>
      <c r="L6" s="26"/>
      <c r="M6" s="26"/>
      <c r="N6" s="27"/>
      <c r="O6" s="27"/>
      <c r="P6" s="37">
        <f t="shared" si="0"/>
        <v>0</v>
      </c>
      <c r="Q6" s="38">
        <f>SUM(Tabela5[[#This Row],[Koszt nadgodzin i zastępstw]:[Koszt zakłóceń produkcji, niezrealizowane i opóźnione zamówienia, utrata dochodów]])-Tabela5[[#This Row],[Odszkodowania wypłacone przedsiębiorstwu przez firmę ubezpieczeniową ]]+Tabela1110[[#This Row],[Koszt straconego czasu]]+Tabela5[[#This Row],[Inne koszty]]</f>
        <v>0</v>
      </c>
    </row>
    <row r="7" spans="1:18" ht="27" customHeight="1" x14ac:dyDescent="0.25">
      <c r="A7" s="16">
        <v>3</v>
      </c>
      <c r="B7" s="19"/>
      <c r="C7" s="19"/>
      <c r="D7" s="19"/>
      <c r="E7" s="19"/>
      <c r="F7" s="19"/>
      <c r="G7" s="19"/>
      <c r="I7" s="16">
        <v>3</v>
      </c>
      <c r="J7" s="28"/>
      <c r="K7" s="29"/>
      <c r="L7" s="29"/>
      <c r="M7" s="29"/>
      <c r="N7" s="30"/>
      <c r="O7" s="30"/>
      <c r="P7" s="37">
        <f t="shared" si="0"/>
        <v>0</v>
      </c>
      <c r="Q7" s="38">
        <f>SUM(Tabela5[[#This Row],[Koszt nadgodzin i zastępstw]:[Koszt zakłóceń produkcji, niezrealizowane i opóźnione zamówienia, utrata dochodów]])-Tabela5[[#This Row],[Odszkodowania wypłacone przedsiębiorstwu przez firmę ubezpieczeniową ]]+Tabela1110[[#This Row],[Koszt straconego czasu]]+Tabela5[[#This Row],[Inne koszty]]</f>
        <v>0</v>
      </c>
    </row>
    <row r="8" spans="1:18" ht="27" customHeight="1" x14ac:dyDescent="0.25">
      <c r="A8" s="16">
        <v>4</v>
      </c>
      <c r="B8" s="20"/>
      <c r="C8" s="20"/>
      <c r="D8" s="20"/>
      <c r="E8" s="20"/>
      <c r="F8" s="20"/>
      <c r="G8" s="20"/>
      <c r="I8" s="16">
        <v>4</v>
      </c>
      <c r="J8" s="31"/>
      <c r="K8" s="32"/>
      <c r="L8" s="32"/>
      <c r="M8" s="32"/>
      <c r="N8" s="33"/>
      <c r="O8" s="33"/>
      <c r="P8" s="37">
        <f t="shared" si="0"/>
        <v>0</v>
      </c>
      <c r="Q8" s="38">
        <f>SUM(Tabela5[[#This Row],[Koszt nadgodzin i zastępstw]:[Koszt zakłóceń produkcji, niezrealizowane i opóźnione zamówienia, utrata dochodów]])-Tabela5[[#This Row],[Odszkodowania wypłacone przedsiębiorstwu przez firmę ubezpieczeniową ]]+Tabela1110[[#This Row],[Koszt straconego czasu]]+Tabela5[[#This Row],[Inne koszty]]</f>
        <v>0</v>
      </c>
    </row>
    <row r="9" spans="1:18" ht="27" customHeight="1" x14ac:dyDescent="0.25">
      <c r="A9" s="16">
        <v>5</v>
      </c>
      <c r="B9" s="21"/>
      <c r="C9" s="21"/>
      <c r="D9" s="21"/>
      <c r="E9" s="21"/>
      <c r="F9" s="21"/>
      <c r="G9" s="21"/>
      <c r="I9" s="16">
        <v>5</v>
      </c>
      <c r="J9" s="34"/>
      <c r="K9" s="35"/>
      <c r="L9" s="35"/>
      <c r="M9" s="35"/>
      <c r="N9" s="36"/>
      <c r="O9" s="36"/>
      <c r="P9" s="37">
        <f t="shared" si="0"/>
        <v>0</v>
      </c>
      <c r="Q9" s="38">
        <f>SUM(Tabela5[[#This Row],[Koszt nadgodzin i zastępstw]:[Koszt zakłóceń produkcji, niezrealizowane i opóźnione zamówienia, utrata dochodów]])-Tabela5[[#This Row],[Odszkodowania wypłacone przedsiębiorstwu przez firmę ubezpieczeniową ]]+Tabela1110[[#This Row],[Koszt straconego czasu]]+Tabela5[[#This Row],[Inne koszty]]</f>
        <v>0</v>
      </c>
    </row>
    <row r="10" spans="1:18" ht="27" customHeight="1" x14ac:dyDescent="0.25">
      <c r="A10" s="16">
        <v>6</v>
      </c>
      <c r="B10" s="19"/>
      <c r="C10" s="19"/>
      <c r="D10" s="19"/>
      <c r="E10" s="19"/>
      <c r="F10" s="19"/>
      <c r="G10" s="19"/>
      <c r="I10" s="16">
        <v>6</v>
      </c>
      <c r="J10" s="32"/>
      <c r="K10" s="32"/>
      <c r="L10" s="32"/>
      <c r="M10" s="32"/>
      <c r="N10" s="32"/>
      <c r="O10" s="32"/>
      <c r="P10" s="37">
        <f t="shared" si="0"/>
        <v>0</v>
      </c>
      <c r="Q10" s="38">
        <f>SUM(Tabela5[[#This Row],[Koszt nadgodzin i zastępstw]:[Koszt zakłóceń produkcji, niezrealizowane i opóźnione zamówienia, utrata dochodów]])-Tabela5[[#This Row],[Odszkodowania wypłacone przedsiębiorstwu przez firmę ubezpieczeniową ]]+Tabela1110[[#This Row],[Koszt straconego czasu]]+Tabela5[[#This Row],[Inne koszty]]</f>
        <v>0</v>
      </c>
    </row>
    <row r="11" spans="1:18" ht="27" customHeight="1" x14ac:dyDescent="0.25">
      <c r="A11" s="16">
        <v>7</v>
      </c>
      <c r="B11" s="19"/>
      <c r="C11" s="19"/>
      <c r="D11" s="19"/>
      <c r="E11" s="19"/>
      <c r="F11" s="19"/>
      <c r="G11" s="19"/>
      <c r="I11" s="16">
        <v>7</v>
      </c>
      <c r="J11" s="32"/>
      <c r="K11" s="32"/>
      <c r="L11" s="32"/>
      <c r="M11" s="32"/>
      <c r="N11" s="32"/>
      <c r="O11" s="32"/>
      <c r="P11" s="37">
        <f t="shared" si="0"/>
        <v>0</v>
      </c>
      <c r="Q11" s="38">
        <f>SUM(Tabela5[[#This Row],[Koszt nadgodzin i zastępstw]:[Koszt zakłóceń produkcji, niezrealizowane i opóźnione zamówienia, utrata dochodów]])-Tabela5[[#This Row],[Odszkodowania wypłacone przedsiębiorstwu przez firmę ubezpieczeniową ]]+Tabela1110[[#This Row],[Koszt straconego czasu]]+Tabela5[[#This Row],[Inne koszty]]</f>
        <v>0</v>
      </c>
    </row>
    <row r="12" spans="1:18" ht="27" customHeight="1" x14ac:dyDescent="0.25">
      <c r="A12" s="16">
        <v>8</v>
      </c>
      <c r="B12" s="19"/>
      <c r="C12" s="19"/>
      <c r="D12" s="19"/>
      <c r="E12" s="19"/>
      <c r="F12" s="19"/>
      <c r="G12" s="19"/>
      <c r="I12" s="16">
        <v>8</v>
      </c>
      <c r="J12" s="32"/>
      <c r="K12" s="32"/>
      <c r="L12" s="32"/>
      <c r="M12" s="32"/>
      <c r="N12" s="32"/>
      <c r="O12" s="32"/>
      <c r="P12" s="37">
        <f t="shared" si="0"/>
        <v>0</v>
      </c>
      <c r="Q12" s="38">
        <f>SUM(Tabela5[[#This Row],[Koszt nadgodzin i zastępstw]:[Koszt zakłóceń produkcji, niezrealizowane i opóźnione zamówienia, utrata dochodów]])-Tabela5[[#This Row],[Odszkodowania wypłacone przedsiębiorstwu przez firmę ubezpieczeniową ]]+Tabela1110[[#This Row],[Koszt straconego czasu]]+Tabela5[[#This Row],[Inne koszty]]</f>
        <v>0</v>
      </c>
    </row>
    <row r="13" spans="1:18" ht="27" customHeight="1" x14ac:dyDescent="0.25">
      <c r="A13" s="16">
        <v>9</v>
      </c>
      <c r="B13" s="19"/>
      <c r="C13" s="19"/>
      <c r="D13" s="19"/>
      <c r="E13" s="19"/>
      <c r="F13" s="19"/>
      <c r="G13" s="19"/>
      <c r="I13" s="16">
        <v>9</v>
      </c>
      <c r="J13" s="32"/>
      <c r="K13" s="32"/>
      <c r="L13" s="32"/>
      <c r="M13" s="32"/>
      <c r="N13" s="32"/>
      <c r="O13" s="32"/>
      <c r="P13" s="37">
        <f t="shared" si="0"/>
        <v>0</v>
      </c>
      <c r="Q13" s="38">
        <f>SUM(Tabela5[[#This Row],[Koszt nadgodzin i zastępstw]:[Koszt zakłóceń produkcji, niezrealizowane i opóźnione zamówienia, utrata dochodów]])-Tabela5[[#This Row],[Odszkodowania wypłacone przedsiębiorstwu przez firmę ubezpieczeniową ]]+Tabela1110[[#This Row],[Koszt straconego czasu]]+Tabela5[[#This Row],[Inne koszty]]</f>
        <v>0</v>
      </c>
    </row>
    <row r="14" spans="1:18" ht="27" customHeight="1" x14ac:dyDescent="0.25">
      <c r="A14" s="16">
        <v>10</v>
      </c>
      <c r="B14" s="22"/>
      <c r="C14" s="22"/>
      <c r="D14" s="22"/>
      <c r="E14" s="22"/>
      <c r="F14" s="22"/>
      <c r="G14" s="22"/>
      <c r="I14" s="16">
        <v>10</v>
      </c>
      <c r="J14" s="35"/>
      <c r="K14" s="35"/>
      <c r="L14" s="35"/>
      <c r="M14" s="35"/>
      <c r="N14" s="35"/>
      <c r="O14" s="35"/>
      <c r="P14" s="37">
        <f t="shared" si="0"/>
        <v>0</v>
      </c>
      <c r="Q14" s="38">
        <f>SUM(Tabela5[[#This Row],[Koszt nadgodzin i zastępstw]:[Koszt zakłóceń produkcji, niezrealizowane i opóźnione zamówienia, utrata dochodów]])-Tabela5[[#This Row],[Odszkodowania wypłacone przedsiębiorstwu przez firmę ubezpieczeniową ]]+Tabela1110[[#This Row],[Koszt straconego czasu]]+Tabela5[[#This Row],[Inne koszty]]</f>
        <v>0</v>
      </c>
    </row>
    <row r="15" spans="1:18" ht="27" customHeight="1" x14ac:dyDescent="0.25">
      <c r="J15" s="240" t="s">
        <v>52</v>
      </c>
      <c r="K15" s="241"/>
      <c r="L15" s="241"/>
      <c r="M15" s="241"/>
      <c r="N15" s="241"/>
      <c r="O15" s="241"/>
      <c r="P15" s="242"/>
      <c r="Q15" s="39">
        <f>SUBTOTAL(109,Tabela1110[CAŁKOWITY KOSZT ZDARZENIA])</f>
        <v>0</v>
      </c>
    </row>
    <row r="17" spans="1:17" ht="27" customHeight="1" x14ac:dyDescent="0.25">
      <c r="A17" s="243" t="s">
        <v>56</v>
      </c>
      <c r="B17" s="244"/>
      <c r="C17" s="244"/>
      <c r="D17" s="244"/>
      <c r="E17" s="244"/>
      <c r="F17" s="244"/>
      <c r="G17" s="245"/>
      <c r="I17" s="243" t="s">
        <v>57</v>
      </c>
      <c r="J17" s="244"/>
      <c r="K17" s="244"/>
      <c r="L17" s="244"/>
      <c r="M17" s="244"/>
      <c r="N17" s="244"/>
      <c r="O17" s="244"/>
      <c r="P17" s="244"/>
      <c r="Q17" s="245"/>
    </row>
    <row r="18" spans="1:17" ht="27" customHeight="1" x14ac:dyDescent="0.25">
      <c r="A18" s="16"/>
      <c r="B18" s="246" t="s">
        <v>66</v>
      </c>
      <c r="C18" s="246"/>
      <c r="D18" s="246"/>
      <c r="E18" s="246"/>
      <c r="F18" s="246"/>
      <c r="G18" s="246"/>
      <c r="H18" s="17"/>
      <c r="I18" s="16"/>
      <c r="J18" s="247" t="s">
        <v>26</v>
      </c>
      <c r="K18" s="247"/>
      <c r="L18" s="247"/>
      <c r="M18" s="247"/>
      <c r="N18" s="247"/>
      <c r="O18" s="247"/>
      <c r="P18" s="247"/>
      <c r="Q18" s="247"/>
    </row>
    <row r="19" spans="1:17" ht="27" customHeight="1" x14ac:dyDescent="0.25">
      <c r="A19" s="8"/>
      <c r="B19" s="248" t="s">
        <v>9</v>
      </c>
      <c r="C19" s="248"/>
      <c r="D19" s="248" t="s">
        <v>75</v>
      </c>
      <c r="E19" s="248"/>
      <c r="F19" s="248" t="s">
        <v>12</v>
      </c>
      <c r="G19" s="248"/>
      <c r="H19" s="6"/>
      <c r="I19" s="16"/>
      <c r="J19" s="247"/>
      <c r="K19" s="247"/>
      <c r="L19" s="247"/>
      <c r="M19" s="247"/>
      <c r="N19" s="247"/>
      <c r="O19" s="247"/>
      <c r="P19" s="247"/>
      <c r="Q19" s="247"/>
    </row>
    <row r="20" spans="1:17" ht="90" customHeight="1" x14ac:dyDescent="0.25">
      <c r="A20" s="7"/>
      <c r="B20" s="5" t="s">
        <v>76</v>
      </c>
      <c r="C20" s="5" t="s">
        <v>77</v>
      </c>
      <c r="D20" s="5" t="s">
        <v>78</v>
      </c>
      <c r="E20" s="5" t="s">
        <v>79</v>
      </c>
      <c r="F20" s="5" t="s">
        <v>80</v>
      </c>
      <c r="G20" s="5" t="s">
        <v>81</v>
      </c>
      <c r="H20" s="11"/>
      <c r="I20" s="16"/>
      <c r="J20" s="12" t="s">
        <v>48</v>
      </c>
      <c r="K20" s="3" t="s">
        <v>69</v>
      </c>
      <c r="L20" s="3" t="s">
        <v>167</v>
      </c>
      <c r="M20" s="3" t="s">
        <v>116</v>
      </c>
      <c r="N20" s="4" t="s">
        <v>117</v>
      </c>
      <c r="O20" s="173" t="s">
        <v>141</v>
      </c>
      <c r="P20" s="13" t="s">
        <v>47</v>
      </c>
      <c r="Q20" s="14" t="s">
        <v>35</v>
      </c>
    </row>
    <row r="21" spans="1:17" ht="27" customHeight="1" x14ac:dyDescent="0.25">
      <c r="A21" s="16">
        <f>A14+1</f>
        <v>11</v>
      </c>
      <c r="B21" s="18"/>
      <c r="C21" s="18"/>
      <c r="D21" s="18"/>
      <c r="E21" s="18"/>
      <c r="F21" s="18"/>
      <c r="G21" s="18"/>
      <c r="I21" s="16">
        <f>A21</f>
        <v>11</v>
      </c>
      <c r="J21" s="25"/>
      <c r="K21" s="26"/>
      <c r="L21" s="26"/>
      <c r="M21" s="26"/>
      <c r="N21" s="27"/>
      <c r="O21" s="29"/>
      <c r="P21" s="37">
        <f t="shared" ref="P21:P30" si="1">((B21*C21)*stawkaC+(D21*E21)*stawkaB+(F21*G21)*stawkaA)*8</f>
        <v>0</v>
      </c>
      <c r="Q21" s="38">
        <f>SUM(Tabela520[[#This Row],[Koszt nadgodzin i zastępstw]:[Koszt zakłóceń produkcji, niezrealizowane i opóźnione zamówienia, utrata dochodów]])-Tabela520[[#This Row],[Odszkodowania wypłacone przedsiębiorstwu przez firmę ubezpieczeniową ]]+Tabela111021[[#This Row],[Koszt straconego czasu]]+Tabela520[[#This Row],[Inne koszty]]</f>
        <v>0</v>
      </c>
    </row>
    <row r="22" spans="1:17" ht="27" customHeight="1" x14ac:dyDescent="0.25">
      <c r="A22" s="16">
        <f>A21+1</f>
        <v>12</v>
      </c>
      <c r="B22" s="19"/>
      <c r="C22" s="19"/>
      <c r="D22" s="19"/>
      <c r="E22" s="19"/>
      <c r="F22" s="19"/>
      <c r="G22" s="19"/>
      <c r="I22" s="16">
        <f t="shared" ref="I22:I30" si="2">A22</f>
        <v>12</v>
      </c>
      <c r="J22" s="25"/>
      <c r="K22" s="26"/>
      <c r="L22" s="26"/>
      <c r="M22" s="26"/>
      <c r="N22" s="27"/>
      <c r="O22" s="32"/>
      <c r="P22" s="37">
        <f t="shared" si="1"/>
        <v>0</v>
      </c>
      <c r="Q22" s="38">
        <f>SUM(Tabela520[[#This Row],[Koszt nadgodzin i zastępstw]:[Koszt zakłóceń produkcji, niezrealizowane i opóźnione zamówienia, utrata dochodów]])-Tabela520[[#This Row],[Odszkodowania wypłacone przedsiębiorstwu przez firmę ubezpieczeniową ]]+Tabela111021[[#This Row],[Koszt straconego czasu]]+Tabela520[[#This Row],[Inne koszty]]</f>
        <v>0</v>
      </c>
    </row>
    <row r="23" spans="1:17" ht="27" customHeight="1" x14ac:dyDescent="0.25">
      <c r="A23" s="16">
        <f t="shared" ref="A23:A30" si="3">A22+1</f>
        <v>13</v>
      </c>
      <c r="B23" s="19"/>
      <c r="C23" s="19"/>
      <c r="D23" s="19"/>
      <c r="E23" s="19"/>
      <c r="F23" s="19"/>
      <c r="G23" s="19"/>
      <c r="I23" s="16">
        <f t="shared" si="2"/>
        <v>13</v>
      </c>
      <c r="J23" s="28"/>
      <c r="K23" s="29"/>
      <c r="L23" s="29"/>
      <c r="M23" s="29"/>
      <c r="N23" s="30"/>
      <c r="O23" s="32"/>
      <c r="P23" s="37">
        <f t="shared" si="1"/>
        <v>0</v>
      </c>
      <c r="Q23" s="38">
        <f>SUM(Tabela520[[#This Row],[Koszt nadgodzin i zastępstw]:[Koszt zakłóceń produkcji, niezrealizowane i opóźnione zamówienia, utrata dochodów]])-Tabela520[[#This Row],[Odszkodowania wypłacone przedsiębiorstwu przez firmę ubezpieczeniową ]]+Tabela111021[[#This Row],[Koszt straconego czasu]]+Tabela520[[#This Row],[Inne koszty]]</f>
        <v>0</v>
      </c>
    </row>
    <row r="24" spans="1:17" ht="27" customHeight="1" x14ac:dyDescent="0.25">
      <c r="A24" s="16">
        <f t="shared" si="3"/>
        <v>14</v>
      </c>
      <c r="B24" s="20"/>
      <c r="C24" s="20"/>
      <c r="D24" s="20"/>
      <c r="E24" s="20"/>
      <c r="F24" s="20"/>
      <c r="G24" s="20"/>
      <c r="I24" s="16">
        <f t="shared" si="2"/>
        <v>14</v>
      </c>
      <c r="J24" s="31"/>
      <c r="K24" s="32"/>
      <c r="L24" s="32"/>
      <c r="M24" s="32"/>
      <c r="N24" s="33"/>
      <c r="O24" s="32"/>
      <c r="P24" s="37">
        <f t="shared" si="1"/>
        <v>0</v>
      </c>
      <c r="Q24" s="38">
        <f>SUM(Tabela520[[#This Row],[Koszt nadgodzin i zastępstw]:[Koszt zakłóceń produkcji, niezrealizowane i opóźnione zamówienia, utrata dochodów]])-Tabela520[[#This Row],[Odszkodowania wypłacone przedsiębiorstwu przez firmę ubezpieczeniową ]]+Tabela111021[[#This Row],[Koszt straconego czasu]]+Tabela520[[#This Row],[Inne koszty]]</f>
        <v>0</v>
      </c>
    </row>
    <row r="25" spans="1:17" ht="27" customHeight="1" x14ac:dyDescent="0.25">
      <c r="A25" s="16">
        <f t="shared" si="3"/>
        <v>15</v>
      </c>
      <c r="B25" s="21"/>
      <c r="C25" s="21"/>
      <c r="D25" s="21"/>
      <c r="E25" s="21"/>
      <c r="F25" s="21"/>
      <c r="G25" s="21"/>
      <c r="I25" s="16">
        <f t="shared" si="2"/>
        <v>15</v>
      </c>
      <c r="J25" s="34"/>
      <c r="K25" s="35"/>
      <c r="L25" s="35"/>
      <c r="M25" s="35"/>
      <c r="N25" s="36"/>
      <c r="O25" s="32"/>
      <c r="P25" s="37">
        <f t="shared" si="1"/>
        <v>0</v>
      </c>
      <c r="Q25" s="38">
        <f>SUM(Tabela520[[#This Row],[Koszt nadgodzin i zastępstw]:[Koszt zakłóceń produkcji, niezrealizowane i opóźnione zamówienia, utrata dochodów]])-Tabela520[[#This Row],[Odszkodowania wypłacone przedsiębiorstwu przez firmę ubezpieczeniową ]]+Tabela111021[[#This Row],[Koszt straconego czasu]]+Tabela520[[#This Row],[Inne koszty]]</f>
        <v>0</v>
      </c>
    </row>
    <row r="26" spans="1:17" ht="27" customHeight="1" x14ac:dyDescent="0.25">
      <c r="A26" s="16">
        <f t="shared" si="3"/>
        <v>16</v>
      </c>
      <c r="B26" s="19"/>
      <c r="C26" s="19"/>
      <c r="D26" s="19"/>
      <c r="E26" s="19"/>
      <c r="F26" s="19"/>
      <c r="G26" s="19"/>
      <c r="I26" s="16">
        <f t="shared" si="2"/>
        <v>16</v>
      </c>
      <c r="J26" s="32"/>
      <c r="K26" s="32"/>
      <c r="L26" s="32"/>
      <c r="M26" s="32"/>
      <c r="N26" s="32"/>
      <c r="O26" s="32"/>
      <c r="P26" s="37">
        <f t="shared" si="1"/>
        <v>0</v>
      </c>
      <c r="Q26" s="38">
        <f>SUM(Tabela520[[#This Row],[Koszt nadgodzin i zastępstw]:[Koszt zakłóceń produkcji, niezrealizowane i opóźnione zamówienia, utrata dochodów]])-Tabela520[[#This Row],[Odszkodowania wypłacone przedsiębiorstwu przez firmę ubezpieczeniową ]]+Tabela111021[[#This Row],[Koszt straconego czasu]]+Tabela520[[#This Row],[Inne koszty]]</f>
        <v>0</v>
      </c>
    </row>
    <row r="27" spans="1:17" ht="27" customHeight="1" x14ac:dyDescent="0.25">
      <c r="A27" s="16">
        <f t="shared" si="3"/>
        <v>17</v>
      </c>
      <c r="B27" s="19"/>
      <c r="C27" s="19"/>
      <c r="D27" s="19"/>
      <c r="E27" s="19"/>
      <c r="F27" s="19"/>
      <c r="G27" s="19"/>
      <c r="I27" s="16">
        <f t="shared" si="2"/>
        <v>17</v>
      </c>
      <c r="J27" s="32"/>
      <c r="K27" s="32"/>
      <c r="L27" s="32"/>
      <c r="M27" s="32"/>
      <c r="N27" s="32"/>
      <c r="O27" s="32"/>
      <c r="P27" s="37">
        <f t="shared" si="1"/>
        <v>0</v>
      </c>
      <c r="Q27" s="38">
        <f>SUM(Tabela520[[#This Row],[Koszt nadgodzin i zastępstw]:[Koszt zakłóceń produkcji, niezrealizowane i opóźnione zamówienia, utrata dochodów]])-Tabela520[[#This Row],[Odszkodowania wypłacone przedsiębiorstwu przez firmę ubezpieczeniową ]]+Tabela111021[[#This Row],[Koszt straconego czasu]]+Tabela520[[#This Row],[Inne koszty]]</f>
        <v>0</v>
      </c>
    </row>
    <row r="28" spans="1:17" ht="27" customHeight="1" x14ac:dyDescent="0.25">
      <c r="A28" s="16">
        <f t="shared" si="3"/>
        <v>18</v>
      </c>
      <c r="B28" s="19"/>
      <c r="C28" s="19"/>
      <c r="D28" s="19"/>
      <c r="E28" s="19"/>
      <c r="F28" s="19"/>
      <c r="G28" s="19"/>
      <c r="I28" s="16">
        <f t="shared" si="2"/>
        <v>18</v>
      </c>
      <c r="J28" s="32"/>
      <c r="K28" s="32"/>
      <c r="L28" s="32"/>
      <c r="M28" s="32"/>
      <c r="N28" s="32"/>
      <c r="O28" s="32"/>
      <c r="P28" s="37">
        <f t="shared" si="1"/>
        <v>0</v>
      </c>
      <c r="Q28" s="38">
        <f>SUM(Tabela520[[#This Row],[Koszt nadgodzin i zastępstw]:[Koszt zakłóceń produkcji, niezrealizowane i opóźnione zamówienia, utrata dochodów]])-Tabela520[[#This Row],[Odszkodowania wypłacone przedsiębiorstwu przez firmę ubezpieczeniową ]]+Tabela111021[[#This Row],[Koszt straconego czasu]]+Tabela520[[#This Row],[Inne koszty]]</f>
        <v>0</v>
      </c>
    </row>
    <row r="29" spans="1:17" ht="27" customHeight="1" x14ac:dyDescent="0.25">
      <c r="A29" s="16">
        <f t="shared" si="3"/>
        <v>19</v>
      </c>
      <c r="B29" s="19"/>
      <c r="C29" s="19"/>
      <c r="D29" s="19"/>
      <c r="E29" s="19"/>
      <c r="F29" s="19"/>
      <c r="G29" s="19"/>
      <c r="I29" s="16">
        <f t="shared" si="2"/>
        <v>19</v>
      </c>
      <c r="J29" s="32"/>
      <c r="K29" s="32"/>
      <c r="L29" s="32"/>
      <c r="M29" s="32"/>
      <c r="N29" s="32"/>
      <c r="O29" s="32"/>
      <c r="P29" s="37">
        <f t="shared" si="1"/>
        <v>0</v>
      </c>
      <c r="Q29" s="38">
        <f>SUM(Tabela520[[#This Row],[Koszt nadgodzin i zastępstw]:[Koszt zakłóceń produkcji, niezrealizowane i opóźnione zamówienia, utrata dochodów]])-Tabela520[[#This Row],[Odszkodowania wypłacone przedsiębiorstwu przez firmę ubezpieczeniową ]]+Tabela111021[[#This Row],[Koszt straconego czasu]]+Tabela520[[#This Row],[Inne koszty]]</f>
        <v>0</v>
      </c>
    </row>
    <row r="30" spans="1:17" ht="27" customHeight="1" x14ac:dyDescent="0.25">
      <c r="A30" s="16">
        <f t="shared" si="3"/>
        <v>20</v>
      </c>
      <c r="B30" s="22"/>
      <c r="C30" s="22"/>
      <c r="D30" s="22"/>
      <c r="E30" s="22"/>
      <c r="F30" s="22"/>
      <c r="G30" s="22"/>
      <c r="I30" s="16">
        <f t="shared" si="2"/>
        <v>20</v>
      </c>
      <c r="J30" s="35"/>
      <c r="K30" s="35"/>
      <c r="L30" s="35"/>
      <c r="M30" s="35"/>
      <c r="N30" s="35"/>
      <c r="O30" s="35"/>
      <c r="P30" s="37">
        <f t="shared" si="1"/>
        <v>0</v>
      </c>
      <c r="Q30" s="38">
        <f>SUM(Tabela520[[#This Row],[Koszt nadgodzin i zastępstw]:[Koszt zakłóceń produkcji, niezrealizowane i opóźnione zamówienia, utrata dochodów]])-Tabela520[[#This Row],[Odszkodowania wypłacone przedsiębiorstwu przez firmę ubezpieczeniową ]]+Tabela111021[[#This Row],[Koszt straconego czasu]]+Tabela520[[#This Row],[Inne koszty]]</f>
        <v>0</v>
      </c>
    </row>
    <row r="31" spans="1:17" ht="27" customHeight="1" x14ac:dyDescent="0.25">
      <c r="J31" s="240" t="s">
        <v>53</v>
      </c>
      <c r="K31" s="241"/>
      <c r="L31" s="241"/>
      <c r="M31" s="241"/>
      <c r="N31" s="241"/>
      <c r="O31" s="241"/>
      <c r="P31" s="242"/>
      <c r="Q31" s="39">
        <f>SUBTOTAL(109,Tabela111021[CAŁKOWITY KOSZT ZDARZENIA])+Q15</f>
        <v>0</v>
      </c>
    </row>
    <row r="33" spans="1:17" ht="27" customHeight="1" x14ac:dyDescent="0.25">
      <c r="A33" s="243" t="s">
        <v>56</v>
      </c>
      <c r="B33" s="244"/>
      <c r="C33" s="244"/>
      <c r="D33" s="244"/>
      <c r="E33" s="244"/>
      <c r="F33" s="244"/>
      <c r="G33" s="245"/>
      <c r="I33" s="243" t="s">
        <v>57</v>
      </c>
      <c r="J33" s="244"/>
      <c r="K33" s="244"/>
      <c r="L33" s="244"/>
      <c r="M33" s="244"/>
      <c r="N33" s="244"/>
      <c r="O33" s="244"/>
      <c r="P33" s="244"/>
      <c r="Q33" s="245"/>
    </row>
    <row r="34" spans="1:17" ht="27" customHeight="1" x14ac:dyDescent="0.25">
      <c r="A34" s="16"/>
      <c r="B34" s="246" t="s">
        <v>66</v>
      </c>
      <c r="C34" s="246"/>
      <c r="D34" s="246"/>
      <c r="E34" s="246"/>
      <c r="F34" s="246"/>
      <c r="G34" s="246"/>
      <c r="H34" s="17"/>
      <c r="I34" s="16"/>
      <c r="J34" s="247" t="s">
        <v>26</v>
      </c>
      <c r="K34" s="247"/>
      <c r="L34" s="247"/>
      <c r="M34" s="247"/>
      <c r="N34" s="247"/>
      <c r="O34" s="247"/>
      <c r="P34" s="247"/>
      <c r="Q34" s="247"/>
    </row>
    <row r="35" spans="1:17" ht="27" customHeight="1" x14ac:dyDescent="0.25">
      <c r="A35" s="8"/>
      <c r="B35" s="248" t="s">
        <v>9</v>
      </c>
      <c r="C35" s="248"/>
      <c r="D35" s="248" t="s">
        <v>75</v>
      </c>
      <c r="E35" s="248"/>
      <c r="F35" s="248" t="s">
        <v>12</v>
      </c>
      <c r="G35" s="248"/>
      <c r="H35" s="6"/>
      <c r="I35" s="16"/>
      <c r="J35" s="247"/>
      <c r="K35" s="247"/>
      <c r="L35" s="247"/>
      <c r="M35" s="247"/>
      <c r="N35" s="247"/>
      <c r="O35" s="247"/>
      <c r="P35" s="247"/>
      <c r="Q35" s="247"/>
    </row>
    <row r="36" spans="1:17" ht="90" customHeight="1" x14ac:dyDescent="0.25">
      <c r="A36" s="7"/>
      <c r="B36" s="5" t="s">
        <v>76</v>
      </c>
      <c r="C36" s="5" t="s">
        <v>77</v>
      </c>
      <c r="D36" s="5" t="s">
        <v>78</v>
      </c>
      <c r="E36" s="5" t="s">
        <v>79</v>
      </c>
      <c r="F36" s="5" t="s">
        <v>80</v>
      </c>
      <c r="G36" s="5" t="s">
        <v>81</v>
      </c>
      <c r="H36" s="11"/>
      <c r="I36" s="16"/>
      <c r="J36" s="12" t="s">
        <v>48</v>
      </c>
      <c r="K36" s="3" t="s">
        <v>69</v>
      </c>
      <c r="L36" s="3" t="s">
        <v>167</v>
      </c>
      <c r="M36" s="3" t="s">
        <v>116</v>
      </c>
      <c r="N36" s="4" t="s">
        <v>117</v>
      </c>
      <c r="O36" s="173" t="s">
        <v>141</v>
      </c>
      <c r="P36" s="13" t="s">
        <v>47</v>
      </c>
      <c r="Q36" s="14" t="s">
        <v>35</v>
      </c>
    </row>
    <row r="37" spans="1:17" ht="27" customHeight="1" x14ac:dyDescent="0.25">
      <c r="A37" s="16">
        <f>A30+1</f>
        <v>21</v>
      </c>
      <c r="B37" s="18"/>
      <c r="C37" s="18"/>
      <c r="D37" s="18"/>
      <c r="E37" s="18"/>
      <c r="F37" s="18"/>
      <c r="G37" s="18"/>
      <c r="I37" s="16">
        <f>A37</f>
        <v>21</v>
      </c>
      <c r="J37" s="25"/>
      <c r="K37" s="26"/>
      <c r="L37" s="26"/>
      <c r="M37" s="26"/>
      <c r="N37" s="27"/>
      <c r="O37" s="27"/>
      <c r="P37" s="37">
        <f t="shared" ref="P37:P46" si="4">((B37*C37)*stawkaC+(D37*E37)*stawkaB+(F37*G37)*stawkaA)*8</f>
        <v>0</v>
      </c>
      <c r="Q37" s="38">
        <f>SUM(Tabela523[[#This Row],[Koszt nadgodzin i zastępstw]:[Koszt zakłóceń produkcji, niezrealizowane i opóźnione zamówienia, utrata dochodów]])-Tabela523[[#This Row],[Odszkodowania wypłacone przedsiębiorstwu przez firmę ubezpieczeniową ]]+Tabela111024[[#This Row],[Koszt straconego czasu]]+Tabela523[[#This Row],[Inne koszty]]</f>
        <v>0</v>
      </c>
    </row>
    <row r="38" spans="1:17" ht="27" customHeight="1" x14ac:dyDescent="0.25">
      <c r="A38" s="16">
        <f>A37+1</f>
        <v>22</v>
      </c>
      <c r="B38" s="19"/>
      <c r="C38" s="19"/>
      <c r="D38" s="19"/>
      <c r="E38" s="19"/>
      <c r="F38" s="19"/>
      <c r="G38" s="19"/>
      <c r="I38" s="16">
        <f t="shared" ref="I38:I46" si="5">A38</f>
        <v>22</v>
      </c>
      <c r="J38" s="25"/>
      <c r="K38" s="26"/>
      <c r="L38" s="26"/>
      <c r="M38" s="26"/>
      <c r="N38" s="27"/>
      <c r="O38" s="27"/>
      <c r="P38" s="37">
        <f t="shared" si="4"/>
        <v>0</v>
      </c>
      <c r="Q38" s="38">
        <f>SUM(Tabela523[[#This Row],[Koszt nadgodzin i zastępstw]:[Koszt zakłóceń produkcji, niezrealizowane i opóźnione zamówienia, utrata dochodów]])-Tabela523[[#This Row],[Odszkodowania wypłacone przedsiębiorstwu przez firmę ubezpieczeniową ]]+Tabela111024[[#This Row],[Koszt straconego czasu]]+Tabela523[[#This Row],[Inne koszty]]</f>
        <v>0</v>
      </c>
    </row>
    <row r="39" spans="1:17" ht="27" customHeight="1" x14ac:dyDescent="0.25">
      <c r="A39" s="16">
        <f t="shared" ref="A39:A46" si="6">A38+1</f>
        <v>23</v>
      </c>
      <c r="B39" s="19"/>
      <c r="C39" s="19"/>
      <c r="D39" s="19"/>
      <c r="E39" s="19"/>
      <c r="F39" s="19"/>
      <c r="G39" s="19"/>
      <c r="I39" s="16">
        <f t="shared" si="5"/>
        <v>23</v>
      </c>
      <c r="J39" s="28"/>
      <c r="K39" s="29"/>
      <c r="L39" s="29"/>
      <c r="M39" s="29"/>
      <c r="N39" s="30"/>
      <c r="O39" s="30"/>
      <c r="P39" s="37">
        <f t="shared" si="4"/>
        <v>0</v>
      </c>
      <c r="Q39" s="38">
        <f>SUM(Tabela523[[#This Row],[Koszt nadgodzin i zastępstw]:[Koszt zakłóceń produkcji, niezrealizowane i opóźnione zamówienia, utrata dochodów]])-Tabela523[[#This Row],[Odszkodowania wypłacone przedsiębiorstwu przez firmę ubezpieczeniową ]]+Tabela111024[[#This Row],[Koszt straconego czasu]]+Tabela523[[#This Row],[Inne koszty]]</f>
        <v>0</v>
      </c>
    </row>
    <row r="40" spans="1:17" ht="27" customHeight="1" x14ac:dyDescent="0.25">
      <c r="A40" s="16">
        <f t="shared" si="6"/>
        <v>24</v>
      </c>
      <c r="B40" s="20"/>
      <c r="C40" s="20"/>
      <c r="D40" s="20"/>
      <c r="E40" s="20"/>
      <c r="F40" s="20"/>
      <c r="G40" s="20"/>
      <c r="I40" s="16">
        <f t="shared" si="5"/>
        <v>24</v>
      </c>
      <c r="J40" s="31"/>
      <c r="K40" s="32"/>
      <c r="L40" s="32"/>
      <c r="M40" s="32"/>
      <c r="N40" s="33"/>
      <c r="O40" s="33"/>
      <c r="P40" s="37">
        <f t="shared" si="4"/>
        <v>0</v>
      </c>
      <c r="Q40" s="38">
        <f>SUM(Tabela523[[#This Row],[Koszt nadgodzin i zastępstw]:[Koszt zakłóceń produkcji, niezrealizowane i opóźnione zamówienia, utrata dochodów]])-Tabela523[[#This Row],[Odszkodowania wypłacone przedsiębiorstwu przez firmę ubezpieczeniową ]]+Tabela111024[[#This Row],[Koszt straconego czasu]]+Tabela523[[#This Row],[Inne koszty]]</f>
        <v>0</v>
      </c>
    </row>
    <row r="41" spans="1:17" ht="27" customHeight="1" x14ac:dyDescent="0.25">
      <c r="A41" s="16">
        <f t="shared" si="6"/>
        <v>25</v>
      </c>
      <c r="B41" s="21"/>
      <c r="C41" s="21"/>
      <c r="D41" s="21"/>
      <c r="E41" s="21"/>
      <c r="F41" s="21"/>
      <c r="G41" s="21"/>
      <c r="I41" s="16">
        <f t="shared" si="5"/>
        <v>25</v>
      </c>
      <c r="J41" s="34"/>
      <c r="K41" s="35"/>
      <c r="L41" s="35"/>
      <c r="M41" s="35"/>
      <c r="N41" s="36"/>
      <c r="O41" s="36"/>
      <c r="P41" s="37">
        <f t="shared" si="4"/>
        <v>0</v>
      </c>
      <c r="Q41" s="38">
        <f>SUM(Tabela523[[#This Row],[Koszt nadgodzin i zastępstw]:[Koszt zakłóceń produkcji, niezrealizowane i opóźnione zamówienia, utrata dochodów]])-Tabela523[[#This Row],[Odszkodowania wypłacone przedsiębiorstwu przez firmę ubezpieczeniową ]]+Tabela111024[[#This Row],[Koszt straconego czasu]]+Tabela523[[#This Row],[Inne koszty]]</f>
        <v>0</v>
      </c>
    </row>
    <row r="42" spans="1:17" ht="27" customHeight="1" x14ac:dyDescent="0.25">
      <c r="A42" s="16">
        <f t="shared" si="6"/>
        <v>26</v>
      </c>
      <c r="B42" s="19"/>
      <c r="C42" s="19"/>
      <c r="D42" s="19"/>
      <c r="E42" s="19"/>
      <c r="F42" s="19"/>
      <c r="G42" s="19"/>
      <c r="I42" s="16">
        <f t="shared" si="5"/>
        <v>26</v>
      </c>
      <c r="J42" s="32"/>
      <c r="K42" s="32"/>
      <c r="L42" s="32"/>
      <c r="M42" s="32"/>
      <c r="N42" s="32"/>
      <c r="O42" s="32"/>
      <c r="P42" s="37">
        <f t="shared" si="4"/>
        <v>0</v>
      </c>
      <c r="Q42" s="38">
        <f>SUM(Tabela523[[#This Row],[Koszt nadgodzin i zastępstw]:[Koszt zakłóceń produkcji, niezrealizowane i opóźnione zamówienia, utrata dochodów]])-Tabela523[[#This Row],[Odszkodowania wypłacone przedsiębiorstwu przez firmę ubezpieczeniową ]]+Tabela111024[[#This Row],[Koszt straconego czasu]]+Tabela523[[#This Row],[Inne koszty]]</f>
        <v>0</v>
      </c>
    </row>
    <row r="43" spans="1:17" ht="27" customHeight="1" x14ac:dyDescent="0.25">
      <c r="A43" s="16">
        <f t="shared" si="6"/>
        <v>27</v>
      </c>
      <c r="B43" s="19"/>
      <c r="C43" s="19"/>
      <c r="D43" s="19"/>
      <c r="E43" s="19"/>
      <c r="F43" s="19"/>
      <c r="G43" s="19"/>
      <c r="I43" s="16">
        <f t="shared" si="5"/>
        <v>27</v>
      </c>
      <c r="J43" s="32"/>
      <c r="K43" s="32"/>
      <c r="L43" s="32"/>
      <c r="M43" s="32"/>
      <c r="N43" s="32"/>
      <c r="O43" s="32"/>
      <c r="P43" s="37">
        <f t="shared" si="4"/>
        <v>0</v>
      </c>
      <c r="Q43" s="38">
        <f>SUM(Tabela523[[#This Row],[Koszt nadgodzin i zastępstw]:[Koszt zakłóceń produkcji, niezrealizowane i opóźnione zamówienia, utrata dochodów]])-Tabela523[[#This Row],[Odszkodowania wypłacone przedsiębiorstwu przez firmę ubezpieczeniową ]]+Tabela111024[[#This Row],[Koszt straconego czasu]]+Tabela523[[#This Row],[Inne koszty]]</f>
        <v>0</v>
      </c>
    </row>
    <row r="44" spans="1:17" ht="27" customHeight="1" x14ac:dyDescent="0.25">
      <c r="A44" s="16">
        <f t="shared" si="6"/>
        <v>28</v>
      </c>
      <c r="B44" s="19"/>
      <c r="C44" s="19"/>
      <c r="D44" s="19"/>
      <c r="E44" s="19"/>
      <c r="F44" s="19"/>
      <c r="G44" s="19"/>
      <c r="I44" s="16">
        <f t="shared" si="5"/>
        <v>28</v>
      </c>
      <c r="J44" s="32"/>
      <c r="K44" s="32"/>
      <c r="L44" s="32"/>
      <c r="M44" s="32"/>
      <c r="N44" s="32"/>
      <c r="O44" s="32"/>
      <c r="P44" s="37">
        <f t="shared" si="4"/>
        <v>0</v>
      </c>
      <c r="Q44" s="38">
        <f>SUM(Tabela523[[#This Row],[Koszt nadgodzin i zastępstw]:[Koszt zakłóceń produkcji, niezrealizowane i opóźnione zamówienia, utrata dochodów]])-Tabela523[[#This Row],[Odszkodowania wypłacone przedsiębiorstwu przez firmę ubezpieczeniową ]]+Tabela111024[[#This Row],[Koszt straconego czasu]]+Tabela523[[#This Row],[Inne koszty]]</f>
        <v>0</v>
      </c>
    </row>
    <row r="45" spans="1:17" ht="27" customHeight="1" x14ac:dyDescent="0.25">
      <c r="A45" s="16">
        <f t="shared" si="6"/>
        <v>29</v>
      </c>
      <c r="B45" s="19"/>
      <c r="C45" s="19"/>
      <c r="D45" s="19"/>
      <c r="E45" s="19"/>
      <c r="F45" s="19"/>
      <c r="G45" s="19"/>
      <c r="I45" s="16">
        <f t="shared" si="5"/>
        <v>29</v>
      </c>
      <c r="J45" s="32"/>
      <c r="K45" s="32"/>
      <c r="L45" s="32"/>
      <c r="M45" s="32"/>
      <c r="N45" s="32"/>
      <c r="O45" s="32"/>
      <c r="P45" s="37">
        <f t="shared" si="4"/>
        <v>0</v>
      </c>
      <c r="Q45" s="38">
        <f>SUM(Tabela523[[#This Row],[Koszt nadgodzin i zastępstw]:[Koszt zakłóceń produkcji, niezrealizowane i opóźnione zamówienia, utrata dochodów]])-Tabela523[[#This Row],[Odszkodowania wypłacone przedsiębiorstwu przez firmę ubezpieczeniową ]]+Tabela111024[[#This Row],[Koszt straconego czasu]]+Tabela523[[#This Row],[Inne koszty]]</f>
        <v>0</v>
      </c>
    </row>
    <row r="46" spans="1:17" ht="27" customHeight="1" x14ac:dyDescent="0.25">
      <c r="A46" s="16">
        <f t="shared" si="6"/>
        <v>30</v>
      </c>
      <c r="B46" s="22"/>
      <c r="C46" s="22"/>
      <c r="D46" s="22"/>
      <c r="E46" s="22"/>
      <c r="F46" s="22"/>
      <c r="G46" s="22"/>
      <c r="I46" s="16">
        <f t="shared" si="5"/>
        <v>30</v>
      </c>
      <c r="J46" s="35"/>
      <c r="K46" s="35"/>
      <c r="L46" s="35"/>
      <c r="M46" s="35"/>
      <c r="N46" s="35"/>
      <c r="O46" s="35"/>
      <c r="P46" s="37">
        <f t="shared" si="4"/>
        <v>0</v>
      </c>
      <c r="Q46" s="38">
        <f>SUM(Tabela523[[#This Row],[Koszt nadgodzin i zastępstw]:[Koszt zakłóceń produkcji, niezrealizowane i opóźnione zamówienia, utrata dochodów]])-Tabela523[[#This Row],[Odszkodowania wypłacone przedsiębiorstwu przez firmę ubezpieczeniową ]]+Tabela111024[[#This Row],[Koszt straconego czasu]]+Tabela523[[#This Row],[Inne koszty]]</f>
        <v>0</v>
      </c>
    </row>
    <row r="47" spans="1:17" ht="27" customHeight="1" x14ac:dyDescent="0.25">
      <c r="J47" s="240" t="s">
        <v>54</v>
      </c>
      <c r="K47" s="241"/>
      <c r="L47" s="241"/>
      <c r="M47" s="241"/>
      <c r="N47" s="241"/>
      <c r="O47" s="241"/>
      <c r="P47" s="242"/>
      <c r="Q47" s="39">
        <f>SUBTOTAL(109,Tabela111024[CAŁKOWITY KOSZT ZDARZENIA])+Q31</f>
        <v>0</v>
      </c>
    </row>
    <row r="49" spans="1:17" ht="27" customHeight="1" x14ac:dyDescent="0.25">
      <c r="A49" s="243" t="s">
        <v>56</v>
      </c>
      <c r="B49" s="244"/>
      <c r="C49" s="244"/>
      <c r="D49" s="244"/>
      <c r="E49" s="244"/>
      <c r="F49" s="244"/>
      <c r="G49" s="245"/>
      <c r="I49" s="243" t="s">
        <v>57</v>
      </c>
      <c r="J49" s="244"/>
      <c r="K49" s="244"/>
      <c r="L49" s="244"/>
      <c r="M49" s="244"/>
      <c r="N49" s="244"/>
      <c r="O49" s="244"/>
      <c r="P49" s="244"/>
      <c r="Q49" s="245"/>
    </row>
    <row r="50" spans="1:17" ht="27" customHeight="1" x14ac:dyDescent="0.25">
      <c r="A50" s="16"/>
      <c r="B50" s="246" t="s">
        <v>66</v>
      </c>
      <c r="C50" s="246"/>
      <c r="D50" s="246"/>
      <c r="E50" s="246"/>
      <c r="F50" s="246"/>
      <c r="G50" s="246"/>
      <c r="H50" s="17"/>
      <c r="I50" s="16"/>
      <c r="J50" s="247" t="s">
        <v>26</v>
      </c>
      <c r="K50" s="247"/>
      <c r="L50" s="247"/>
      <c r="M50" s="247"/>
      <c r="N50" s="247"/>
      <c r="O50" s="247"/>
      <c r="P50" s="247"/>
      <c r="Q50" s="247"/>
    </row>
    <row r="51" spans="1:17" ht="27" customHeight="1" x14ac:dyDescent="0.25">
      <c r="A51" s="8"/>
      <c r="B51" s="248" t="s">
        <v>9</v>
      </c>
      <c r="C51" s="248"/>
      <c r="D51" s="248" t="s">
        <v>75</v>
      </c>
      <c r="E51" s="248"/>
      <c r="F51" s="248" t="s">
        <v>12</v>
      </c>
      <c r="G51" s="248"/>
      <c r="H51" s="6"/>
      <c r="I51" s="16"/>
      <c r="J51" s="247"/>
      <c r="K51" s="247"/>
      <c r="L51" s="247"/>
      <c r="M51" s="247"/>
      <c r="N51" s="247"/>
      <c r="O51" s="247"/>
      <c r="P51" s="247"/>
      <c r="Q51" s="247"/>
    </row>
    <row r="52" spans="1:17" ht="90" customHeight="1" x14ac:dyDescent="0.25">
      <c r="A52" s="7"/>
      <c r="B52" s="5" t="s">
        <v>76</v>
      </c>
      <c r="C52" s="5" t="s">
        <v>77</v>
      </c>
      <c r="D52" s="5" t="s">
        <v>78</v>
      </c>
      <c r="E52" s="5" t="s">
        <v>79</v>
      </c>
      <c r="F52" s="5" t="s">
        <v>80</v>
      </c>
      <c r="G52" s="5" t="s">
        <v>81</v>
      </c>
      <c r="H52" s="11"/>
      <c r="I52" s="16"/>
      <c r="J52" s="12" t="s">
        <v>48</v>
      </c>
      <c r="K52" s="3" t="s">
        <v>69</v>
      </c>
      <c r="L52" s="3" t="s">
        <v>167</v>
      </c>
      <c r="M52" s="3" t="s">
        <v>116</v>
      </c>
      <c r="N52" s="4" t="s">
        <v>117</v>
      </c>
      <c r="O52" s="173" t="s">
        <v>141</v>
      </c>
      <c r="P52" s="13" t="s">
        <v>47</v>
      </c>
      <c r="Q52" s="14" t="s">
        <v>35</v>
      </c>
    </row>
    <row r="53" spans="1:17" ht="27" customHeight="1" x14ac:dyDescent="0.25">
      <c r="A53" s="16">
        <f>A46+1</f>
        <v>31</v>
      </c>
      <c r="B53" s="18"/>
      <c r="C53" s="18"/>
      <c r="D53" s="18"/>
      <c r="E53" s="18"/>
      <c r="F53" s="18"/>
      <c r="G53" s="18"/>
      <c r="I53" s="16">
        <f>A53</f>
        <v>31</v>
      </c>
      <c r="J53" s="25"/>
      <c r="K53" s="26"/>
      <c r="L53" s="26"/>
      <c r="M53" s="26"/>
      <c r="N53" s="27"/>
      <c r="O53" s="27"/>
      <c r="P53" s="37">
        <f>((B53*C53)*stawkaC+(D53*E53)*stawkaB+(F53*G53)*stawkaA)*8</f>
        <v>0</v>
      </c>
      <c r="Q53" s="38">
        <f>SUM(Tabela526[[#This Row],[Koszt nadgodzin i zastępstw]:[Koszt zakłóceń produkcji, niezrealizowane i opóźnione zamówienia, utrata dochodów]])-Tabela526[[#This Row],[Odszkodowania wypłacone przedsiębiorstwu przez firmę ubezpieczeniową ]]+Tabela111027[[#This Row],[Koszt straconego czasu]]+Tabela526[[#This Row],[Inne koszty]]</f>
        <v>0</v>
      </c>
    </row>
    <row r="54" spans="1:17" ht="27" customHeight="1" x14ac:dyDescent="0.25">
      <c r="A54" s="16">
        <f>A53+1</f>
        <v>32</v>
      </c>
      <c r="B54" s="19"/>
      <c r="C54" s="19"/>
      <c r="D54" s="19"/>
      <c r="E54" s="19"/>
      <c r="F54" s="19"/>
      <c r="G54" s="19"/>
      <c r="I54" s="16">
        <f t="shared" ref="I54:I62" si="7">A54</f>
        <v>32</v>
      </c>
      <c r="J54" s="25"/>
      <c r="K54" s="26"/>
      <c r="L54" s="26"/>
      <c r="M54" s="26"/>
      <c r="N54" s="27"/>
      <c r="O54" s="27"/>
      <c r="P54" s="37">
        <f t="shared" ref="P54:P62" si="8">((B54*C54)*stawkaC+(D54*E54)*stawkaB+(F54*G54)*stawkaA)*8</f>
        <v>0</v>
      </c>
      <c r="Q54" s="38">
        <f>SUM(Tabela526[[#This Row],[Koszt nadgodzin i zastępstw]:[Koszt zakłóceń produkcji, niezrealizowane i opóźnione zamówienia, utrata dochodów]])-Tabela526[[#This Row],[Odszkodowania wypłacone przedsiębiorstwu przez firmę ubezpieczeniową ]]+Tabela111027[[#This Row],[Koszt straconego czasu]]+Tabela526[[#This Row],[Inne koszty]]</f>
        <v>0</v>
      </c>
    </row>
    <row r="55" spans="1:17" ht="27" customHeight="1" x14ac:dyDescent="0.25">
      <c r="A55" s="16">
        <f t="shared" ref="A55:A62" si="9">A54+1</f>
        <v>33</v>
      </c>
      <c r="B55" s="19"/>
      <c r="C55" s="19"/>
      <c r="D55" s="19"/>
      <c r="E55" s="19"/>
      <c r="F55" s="19"/>
      <c r="G55" s="19"/>
      <c r="I55" s="16">
        <f t="shared" si="7"/>
        <v>33</v>
      </c>
      <c r="J55" s="28"/>
      <c r="K55" s="29"/>
      <c r="L55" s="29"/>
      <c r="M55" s="29"/>
      <c r="N55" s="30"/>
      <c r="O55" s="30"/>
      <c r="P55" s="37">
        <f t="shared" si="8"/>
        <v>0</v>
      </c>
      <c r="Q55" s="38">
        <f>SUM(Tabela526[[#This Row],[Koszt nadgodzin i zastępstw]:[Koszt zakłóceń produkcji, niezrealizowane i opóźnione zamówienia, utrata dochodów]])-Tabela526[[#This Row],[Odszkodowania wypłacone przedsiębiorstwu przez firmę ubezpieczeniową ]]+Tabela111027[[#This Row],[Koszt straconego czasu]]+Tabela526[[#This Row],[Inne koszty]]</f>
        <v>0</v>
      </c>
    </row>
    <row r="56" spans="1:17" ht="27" customHeight="1" x14ac:dyDescent="0.25">
      <c r="A56" s="16">
        <f t="shared" si="9"/>
        <v>34</v>
      </c>
      <c r="B56" s="20"/>
      <c r="C56" s="20"/>
      <c r="D56" s="20"/>
      <c r="E56" s="20"/>
      <c r="F56" s="20"/>
      <c r="G56" s="20"/>
      <c r="I56" s="16">
        <f t="shared" si="7"/>
        <v>34</v>
      </c>
      <c r="J56" s="31"/>
      <c r="K56" s="32"/>
      <c r="L56" s="32"/>
      <c r="M56" s="32"/>
      <c r="N56" s="33"/>
      <c r="O56" s="33"/>
      <c r="P56" s="37">
        <f t="shared" si="8"/>
        <v>0</v>
      </c>
      <c r="Q56" s="38">
        <f>SUM(Tabela526[[#This Row],[Koszt nadgodzin i zastępstw]:[Koszt zakłóceń produkcji, niezrealizowane i opóźnione zamówienia, utrata dochodów]])-Tabela526[[#This Row],[Odszkodowania wypłacone przedsiębiorstwu przez firmę ubezpieczeniową ]]+Tabela111027[[#This Row],[Koszt straconego czasu]]+Tabela526[[#This Row],[Inne koszty]]</f>
        <v>0</v>
      </c>
    </row>
    <row r="57" spans="1:17" ht="27" customHeight="1" x14ac:dyDescent="0.25">
      <c r="A57" s="16">
        <f t="shared" si="9"/>
        <v>35</v>
      </c>
      <c r="B57" s="21"/>
      <c r="C57" s="21"/>
      <c r="D57" s="21"/>
      <c r="E57" s="21"/>
      <c r="F57" s="21"/>
      <c r="G57" s="21"/>
      <c r="I57" s="16">
        <f t="shared" si="7"/>
        <v>35</v>
      </c>
      <c r="J57" s="34"/>
      <c r="K57" s="35"/>
      <c r="L57" s="35"/>
      <c r="M57" s="35"/>
      <c r="N57" s="36"/>
      <c r="O57" s="36"/>
      <c r="P57" s="37">
        <f t="shared" si="8"/>
        <v>0</v>
      </c>
      <c r="Q57" s="38">
        <f>SUM(Tabela526[[#This Row],[Koszt nadgodzin i zastępstw]:[Koszt zakłóceń produkcji, niezrealizowane i opóźnione zamówienia, utrata dochodów]])-Tabela526[[#This Row],[Odszkodowania wypłacone przedsiębiorstwu przez firmę ubezpieczeniową ]]+Tabela111027[[#This Row],[Koszt straconego czasu]]+Tabela526[[#This Row],[Inne koszty]]</f>
        <v>0</v>
      </c>
    </row>
    <row r="58" spans="1:17" ht="27" customHeight="1" x14ac:dyDescent="0.25">
      <c r="A58" s="16">
        <f t="shared" si="9"/>
        <v>36</v>
      </c>
      <c r="B58" s="19"/>
      <c r="C58" s="19"/>
      <c r="D58" s="19"/>
      <c r="E58" s="19"/>
      <c r="F58" s="19"/>
      <c r="G58" s="19"/>
      <c r="I58" s="16">
        <f t="shared" si="7"/>
        <v>36</v>
      </c>
      <c r="J58" s="32"/>
      <c r="K58" s="32"/>
      <c r="L58" s="32"/>
      <c r="M58" s="32"/>
      <c r="N58" s="32"/>
      <c r="O58" s="32"/>
      <c r="P58" s="37">
        <f t="shared" si="8"/>
        <v>0</v>
      </c>
      <c r="Q58" s="38">
        <f>SUM(Tabela526[[#This Row],[Koszt nadgodzin i zastępstw]:[Koszt zakłóceń produkcji, niezrealizowane i opóźnione zamówienia, utrata dochodów]])-Tabela526[[#This Row],[Odszkodowania wypłacone przedsiębiorstwu przez firmę ubezpieczeniową ]]+Tabela111027[[#This Row],[Koszt straconego czasu]]+Tabela526[[#This Row],[Inne koszty]]</f>
        <v>0</v>
      </c>
    </row>
    <row r="59" spans="1:17" ht="27" customHeight="1" x14ac:dyDescent="0.25">
      <c r="A59" s="16">
        <f t="shared" si="9"/>
        <v>37</v>
      </c>
      <c r="B59" s="19"/>
      <c r="C59" s="19"/>
      <c r="D59" s="19"/>
      <c r="E59" s="19"/>
      <c r="F59" s="19"/>
      <c r="G59" s="19"/>
      <c r="I59" s="16">
        <f t="shared" si="7"/>
        <v>37</v>
      </c>
      <c r="J59" s="32"/>
      <c r="K59" s="32"/>
      <c r="L59" s="32"/>
      <c r="M59" s="32"/>
      <c r="N59" s="32"/>
      <c r="O59" s="32"/>
      <c r="P59" s="37">
        <f t="shared" si="8"/>
        <v>0</v>
      </c>
      <c r="Q59" s="38">
        <f>SUM(Tabela526[[#This Row],[Koszt nadgodzin i zastępstw]:[Koszt zakłóceń produkcji, niezrealizowane i opóźnione zamówienia, utrata dochodów]])-Tabela526[[#This Row],[Odszkodowania wypłacone przedsiębiorstwu przez firmę ubezpieczeniową ]]+Tabela111027[[#This Row],[Koszt straconego czasu]]+Tabela526[[#This Row],[Inne koszty]]</f>
        <v>0</v>
      </c>
    </row>
    <row r="60" spans="1:17" ht="27" customHeight="1" x14ac:dyDescent="0.25">
      <c r="A60" s="16">
        <f t="shared" si="9"/>
        <v>38</v>
      </c>
      <c r="B60" s="19"/>
      <c r="C60" s="19"/>
      <c r="D60" s="19"/>
      <c r="E60" s="19"/>
      <c r="F60" s="19"/>
      <c r="G60" s="19"/>
      <c r="I60" s="16">
        <f t="shared" si="7"/>
        <v>38</v>
      </c>
      <c r="J60" s="32"/>
      <c r="K60" s="32"/>
      <c r="L60" s="32"/>
      <c r="M60" s="32"/>
      <c r="N60" s="32"/>
      <c r="O60" s="32"/>
      <c r="P60" s="37">
        <f t="shared" si="8"/>
        <v>0</v>
      </c>
      <c r="Q60" s="38">
        <f>SUM(Tabela526[[#This Row],[Koszt nadgodzin i zastępstw]:[Koszt zakłóceń produkcji, niezrealizowane i opóźnione zamówienia, utrata dochodów]])-Tabela526[[#This Row],[Odszkodowania wypłacone przedsiębiorstwu przez firmę ubezpieczeniową ]]+Tabela111027[[#This Row],[Koszt straconego czasu]]+Tabela526[[#This Row],[Inne koszty]]</f>
        <v>0</v>
      </c>
    </row>
    <row r="61" spans="1:17" ht="27" customHeight="1" x14ac:dyDescent="0.25">
      <c r="A61" s="16">
        <f t="shared" si="9"/>
        <v>39</v>
      </c>
      <c r="B61" s="19"/>
      <c r="C61" s="19"/>
      <c r="D61" s="19"/>
      <c r="E61" s="19"/>
      <c r="F61" s="19"/>
      <c r="G61" s="19"/>
      <c r="I61" s="16">
        <f t="shared" si="7"/>
        <v>39</v>
      </c>
      <c r="J61" s="32"/>
      <c r="K61" s="32"/>
      <c r="L61" s="32"/>
      <c r="M61" s="32"/>
      <c r="N61" s="32"/>
      <c r="O61" s="32"/>
      <c r="P61" s="37">
        <f t="shared" si="8"/>
        <v>0</v>
      </c>
      <c r="Q61" s="38">
        <f>SUM(Tabela526[[#This Row],[Koszt nadgodzin i zastępstw]:[Koszt zakłóceń produkcji, niezrealizowane i opóźnione zamówienia, utrata dochodów]])-Tabela526[[#This Row],[Odszkodowania wypłacone przedsiębiorstwu przez firmę ubezpieczeniową ]]+Tabela111027[[#This Row],[Koszt straconego czasu]]+Tabela526[[#This Row],[Inne koszty]]</f>
        <v>0</v>
      </c>
    </row>
    <row r="62" spans="1:17" ht="27" customHeight="1" x14ac:dyDescent="0.25">
      <c r="A62" s="16">
        <f t="shared" si="9"/>
        <v>40</v>
      </c>
      <c r="B62" s="22"/>
      <c r="C62" s="22"/>
      <c r="D62" s="22"/>
      <c r="E62" s="22"/>
      <c r="F62" s="22"/>
      <c r="G62" s="22"/>
      <c r="I62" s="16">
        <f t="shared" si="7"/>
        <v>40</v>
      </c>
      <c r="J62" s="35"/>
      <c r="K62" s="35"/>
      <c r="L62" s="35"/>
      <c r="M62" s="35"/>
      <c r="N62" s="35"/>
      <c r="O62" s="35"/>
      <c r="P62" s="37">
        <f t="shared" si="8"/>
        <v>0</v>
      </c>
      <c r="Q62" s="38">
        <f>SUM(Tabela526[[#This Row],[Koszt nadgodzin i zastępstw]:[Koszt zakłóceń produkcji, niezrealizowane i opóźnione zamówienia, utrata dochodów]])-Tabela526[[#This Row],[Odszkodowania wypłacone przedsiębiorstwu przez firmę ubezpieczeniową ]]+Tabela111027[[#This Row],[Koszt straconego czasu]]+Tabela526[[#This Row],[Inne koszty]]</f>
        <v>0</v>
      </c>
    </row>
    <row r="63" spans="1:17" ht="27" customHeight="1" x14ac:dyDescent="0.25">
      <c r="J63" s="240" t="s">
        <v>55</v>
      </c>
      <c r="K63" s="241"/>
      <c r="L63" s="241"/>
      <c r="M63" s="241"/>
      <c r="N63" s="241"/>
      <c r="O63" s="241"/>
      <c r="P63" s="242"/>
      <c r="Q63" s="69">
        <f>SUBTOTAL(109,Tabela111027[CAŁKOWITY KOSZT ZDARZENIA])+Q47</f>
        <v>0</v>
      </c>
    </row>
  </sheetData>
  <sheetProtection algorithmName="SHA-512" hashValue="zZUHV8zJKOQHUXmPWhDLCsIkomZRtQQWqkcMRUKlU9cE1znNWZa/Je4rpbDvHMqjbEwzs6HX795vqj/A3pdLTg==" saltValue="X3Fdce3TPcH8y+Kq1E4tVQ==" spinCount="100000" sheet="1" objects="1" scenarios="1" selectLockedCells="1"/>
  <mergeCells count="32">
    <mergeCell ref="I1:Q1"/>
    <mergeCell ref="J2:Q3"/>
    <mergeCell ref="A1:G1"/>
    <mergeCell ref="B2:G2"/>
    <mergeCell ref="B3:C3"/>
    <mergeCell ref="D3:E3"/>
    <mergeCell ref="F3:G3"/>
    <mergeCell ref="D35:E35"/>
    <mergeCell ref="F35:G35"/>
    <mergeCell ref="A17:G17"/>
    <mergeCell ref="I17:Q17"/>
    <mergeCell ref="B18:G18"/>
    <mergeCell ref="J18:Q19"/>
    <mergeCell ref="B19:C19"/>
    <mergeCell ref="D19:E19"/>
    <mergeCell ref="F19:G19"/>
    <mergeCell ref="J63:P63"/>
    <mergeCell ref="J15:P15"/>
    <mergeCell ref="J31:P31"/>
    <mergeCell ref="J47:P47"/>
    <mergeCell ref="A49:G49"/>
    <mergeCell ref="I49:Q49"/>
    <mergeCell ref="B50:G50"/>
    <mergeCell ref="J50:Q51"/>
    <mergeCell ref="B51:C51"/>
    <mergeCell ref="D51:E51"/>
    <mergeCell ref="F51:G51"/>
    <mergeCell ref="A33:G33"/>
    <mergeCell ref="I33:Q33"/>
    <mergeCell ref="B34:G34"/>
    <mergeCell ref="J34:Q35"/>
    <mergeCell ref="B35:C35"/>
  </mergeCells>
  <conditionalFormatting sqref="B5:G14 J5:N14">
    <cfRule type="containsBlanks" dxfId="166" priority="9">
      <formula>LEN(TRIM(B5))=0</formula>
    </cfRule>
  </conditionalFormatting>
  <conditionalFormatting sqref="B21:G30">
    <cfRule type="containsBlanks" dxfId="165" priority="8">
      <formula>LEN(TRIM(B21))=0</formula>
    </cfRule>
  </conditionalFormatting>
  <conditionalFormatting sqref="B37:G46 J37:N46">
    <cfRule type="containsBlanks" dxfId="164" priority="7">
      <formula>LEN(TRIM(B37))=0</formula>
    </cfRule>
  </conditionalFormatting>
  <conditionalFormatting sqref="B53:G62 J53:N62">
    <cfRule type="containsBlanks" dxfId="163" priority="6">
      <formula>LEN(TRIM(B53))=0</formula>
    </cfRule>
  </conditionalFormatting>
  <conditionalFormatting sqref="J21:N30">
    <cfRule type="containsBlanks" dxfId="162" priority="5">
      <formula>LEN(TRIM(J21))=0</formula>
    </cfRule>
  </conditionalFormatting>
  <conditionalFormatting sqref="O5:O14">
    <cfRule type="containsBlanks" dxfId="161" priority="4">
      <formula>LEN(TRIM(O5))=0</formula>
    </cfRule>
  </conditionalFormatting>
  <conditionalFormatting sqref="O37:O46">
    <cfRule type="containsBlanks" dxfId="160" priority="3">
      <formula>LEN(TRIM(O37))=0</formula>
    </cfRule>
  </conditionalFormatting>
  <conditionalFormatting sqref="O53:O62">
    <cfRule type="containsBlanks" dxfId="159" priority="2">
      <formula>LEN(TRIM(O53))=0</formula>
    </cfRule>
  </conditionalFormatting>
  <conditionalFormatting sqref="O21:O30">
    <cfRule type="containsBlanks" dxfId="158" priority="1">
      <formula>LEN(TRIM(O21))=0</formula>
    </cfRule>
  </conditionalFormatting>
  <pageMargins left="0.7" right="0.7" top="0.75" bottom="0.75" header="0.3" footer="0.3"/>
  <pageSetup paperSize="9" orientation="landscape" r:id="rId1"/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7"/>
  <sheetViews>
    <sheetView topLeftCell="A4" zoomScale="130" zoomScaleNormal="130" workbookViewId="0">
      <selection activeCell="C33" sqref="C33"/>
    </sheetView>
  </sheetViews>
  <sheetFormatPr defaultColWidth="9.140625" defaultRowHeight="12" x14ac:dyDescent="0.2"/>
  <cols>
    <col min="1" max="1" width="3.42578125" style="133" customWidth="1"/>
    <col min="2" max="2" width="60.7109375" style="187" customWidth="1"/>
    <col min="3" max="3" width="28.7109375" style="116" customWidth="1"/>
    <col min="4" max="4" width="28.7109375" style="119" customWidth="1"/>
    <col min="5" max="6" width="28.7109375" style="116" customWidth="1"/>
    <col min="7" max="7" width="59.42578125" style="194" customWidth="1"/>
    <col min="8" max="16384" width="9.140625" style="133"/>
  </cols>
  <sheetData>
    <row r="1" spans="1:7" ht="27" customHeight="1" x14ac:dyDescent="0.2">
      <c r="A1" s="249" t="s">
        <v>103</v>
      </c>
      <c r="B1" s="250"/>
      <c r="C1" s="174" t="s">
        <v>64</v>
      </c>
      <c r="D1" s="251" t="s">
        <v>63</v>
      </c>
      <c r="E1" s="252"/>
      <c r="F1" s="253"/>
      <c r="G1" s="188" t="s">
        <v>159</v>
      </c>
    </row>
    <row r="2" spans="1:7" ht="27" customHeight="1" x14ac:dyDescent="0.2">
      <c r="B2" s="175" t="s">
        <v>20</v>
      </c>
      <c r="C2" s="129" t="s">
        <v>21</v>
      </c>
      <c r="D2" s="176" t="s">
        <v>154</v>
      </c>
      <c r="E2" s="176" t="s">
        <v>155</v>
      </c>
      <c r="F2" s="176" t="s">
        <v>156</v>
      </c>
      <c r="G2" s="189" t="s">
        <v>158</v>
      </c>
    </row>
    <row r="3" spans="1:7" ht="18" customHeight="1" x14ac:dyDescent="0.2">
      <c r="B3" s="175" t="s">
        <v>0</v>
      </c>
      <c r="C3" s="199"/>
      <c r="D3" s="199"/>
      <c r="E3" s="199"/>
      <c r="F3" s="199"/>
      <c r="G3" s="190" t="s">
        <v>0</v>
      </c>
    </row>
    <row r="4" spans="1:7" ht="18" customHeight="1" x14ac:dyDescent="0.2">
      <c r="B4" s="175" t="s">
        <v>1</v>
      </c>
      <c r="C4" s="199"/>
      <c r="D4" s="199"/>
      <c r="E4" s="199"/>
      <c r="F4" s="199"/>
      <c r="G4" s="190" t="s">
        <v>1</v>
      </c>
    </row>
    <row r="5" spans="1:7" ht="18" customHeight="1" x14ac:dyDescent="0.2">
      <c r="B5" s="175" t="s">
        <v>2</v>
      </c>
      <c r="C5" s="199"/>
      <c r="D5" s="199"/>
      <c r="E5" s="199"/>
      <c r="F5" s="199"/>
      <c r="G5" s="190" t="s">
        <v>2</v>
      </c>
    </row>
    <row r="6" spans="1:7" ht="27" customHeight="1" x14ac:dyDescent="0.2">
      <c r="B6" s="175" t="s">
        <v>82</v>
      </c>
      <c r="C6" s="199"/>
      <c r="D6" s="199"/>
      <c r="E6" s="199"/>
      <c r="F6" s="199"/>
      <c r="G6" s="190" t="s">
        <v>82</v>
      </c>
    </row>
    <row r="7" spans="1:7" ht="18" customHeight="1" x14ac:dyDescent="0.2">
      <c r="B7" s="175" t="s">
        <v>83</v>
      </c>
      <c r="C7" s="199"/>
      <c r="D7" s="199"/>
      <c r="E7" s="199"/>
      <c r="F7" s="199"/>
      <c r="G7" s="190" t="s">
        <v>83</v>
      </c>
    </row>
    <row r="8" spans="1:7" ht="18" customHeight="1" x14ac:dyDescent="0.2">
      <c r="B8" s="175" t="s">
        <v>3</v>
      </c>
      <c r="C8" s="199"/>
      <c r="D8" s="199"/>
      <c r="E8" s="199"/>
      <c r="F8" s="199"/>
      <c r="G8" s="190" t="s">
        <v>3</v>
      </c>
    </row>
    <row r="9" spans="1:7" ht="18" customHeight="1" x14ac:dyDescent="0.2">
      <c r="B9" s="175" t="s">
        <v>44</v>
      </c>
      <c r="C9" s="200">
        <f>C14+C13*C12*C11*stawkaA</f>
        <v>0</v>
      </c>
      <c r="D9" s="200">
        <f>D14+D13*D12*D11*stawkaA</f>
        <v>0</v>
      </c>
      <c r="E9" s="200">
        <f>E14+E13*E12*E11*stawkaA</f>
        <v>0</v>
      </c>
      <c r="F9" s="200">
        <f>F14+F13*F12*F11*stawkaA</f>
        <v>0</v>
      </c>
      <c r="G9" s="190" t="s">
        <v>44</v>
      </c>
    </row>
    <row r="10" spans="1:7" ht="18" customHeight="1" x14ac:dyDescent="0.2">
      <c r="B10" s="166" t="s">
        <v>118</v>
      </c>
      <c r="C10" s="179"/>
      <c r="D10" s="179"/>
      <c r="E10" s="179"/>
      <c r="F10" s="179"/>
      <c r="G10" s="191" t="s">
        <v>118</v>
      </c>
    </row>
    <row r="11" spans="1:7" ht="18" customHeight="1" x14ac:dyDescent="0.2">
      <c r="B11" s="166" t="s">
        <v>37</v>
      </c>
      <c r="C11" s="179"/>
      <c r="D11" s="179"/>
      <c r="E11" s="179"/>
      <c r="F11" s="179"/>
      <c r="G11" s="191" t="s">
        <v>37</v>
      </c>
    </row>
    <row r="12" spans="1:7" ht="18" customHeight="1" x14ac:dyDescent="0.2">
      <c r="B12" s="166" t="s">
        <v>36</v>
      </c>
      <c r="C12" s="179"/>
      <c r="D12" s="179"/>
      <c r="E12" s="179"/>
      <c r="F12" s="179"/>
      <c r="G12" s="191" t="s">
        <v>36</v>
      </c>
    </row>
    <row r="13" spans="1:7" ht="18" customHeight="1" x14ac:dyDescent="0.2">
      <c r="B13" s="166" t="s">
        <v>38</v>
      </c>
      <c r="C13" s="179"/>
      <c r="D13" s="179"/>
      <c r="E13" s="179"/>
      <c r="F13" s="179"/>
      <c r="G13" s="191" t="s">
        <v>38</v>
      </c>
    </row>
    <row r="14" spans="1:7" ht="18" customHeight="1" x14ac:dyDescent="0.2">
      <c r="B14" s="166" t="s">
        <v>39</v>
      </c>
      <c r="C14" s="177"/>
      <c r="D14" s="177"/>
      <c r="E14" s="177"/>
      <c r="F14" s="177"/>
      <c r="G14" s="191" t="s">
        <v>39</v>
      </c>
    </row>
    <row r="15" spans="1:7" ht="18" customHeight="1" x14ac:dyDescent="0.2">
      <c r="B15" s="175" t="s">
        <v>84</v>
      </c>
      <c r="C15" s="178">
        <f>C20+C19*C18*C17*stawkaB</f>
        <v>0</v>
      </c>
      <c r="D15" s="178">
        <f>D20+D19*D18*D17*stawkaB</f>
        <v>0</v>
      </c>
      <c r="E15" s="178">
        <f>E20+E19*E18*E17*stawkaB</f>
        <v>0</v>
      </c>
      <c r="F15" s="178">
        <f>F20+F19*F18*F17*stawkaB</f>
        <v>0</v>
      </c>
      <c r="G15" s="190" t="s">
        <v>84</v>
      </c>
    </row>
    <row r="16" spans="1:7" ht="18" customHeight="1" x14ac:dyDescent="0.2">
      <c r="B16" s="166" t="s">
        <v>118</v>
      </c>
      <c r="C16" s="179"/>
      <c r="D16" s="179"/>
      <c r="E16" s="179"/>
      <c r="F16" s="179"/>
      <c r="G16" s="191" t="s">
        <v>118</v>
      </c>
    </row>
    <row r="17" spans="2:7" ht="18" customHeight="1" x14ac:dyDescent="0.2">
      <c r="B17" s="166" t="s">
        <v>37</v>
      </c>
      <c r="C17" s="179"/>
      <c r="D17" s="179"/>
      <c r="E17" s="179"/>
      <c r="F17" s="179"/>
      <c r="G17" s="191" t="s">
        <v>37</v>
      </c>
    </row>
    <row r="18" spans="2:7" ht="18" customHeight="1" x14ac:dyDescent="0.2">
      <c r="B18" s="166" t="s">
        <v>36</v>
      </c>
      <c r="C18" s="179"/>
      <c r="D18" s="179"/>
      <c r="E18" s="179"/>
      <c r="F18" s="179"/>
      <c r="G18" s="191" t="s">
        <v>36</v>
      </c>
    </row>
    <row r="19" spans="2:7" ht="18" customHeight="1" x14ac:dyDescent="0.2">
      <c r="B19" s="166" t="s">
        <v>38</v>
      </c>
      <c r="C19" s="179"/>
      <c r="D19" s="179"/>
      <c r="E19" s="179"/>
      <c r="F19" s="179"/>
      <c r="G19" s="191" t="s">
        <v>38</v>
      </c>
    </row>
    <row r="20" spans="2:7" ht="18" customHeight="1" x14ac:dyDescent="0.2">
      <c r="B20" s="166" t="s">
        <v>39</v>
      </c>
      <c r="C20" s="177"/>
      <c r="D20" s="177"/>
      <c r="E20" s="177"/>
      <c r="F20" s="177"/>
      <c r="G20" s="191" t="s">
        <v>39</v>
      </c>
    </row>
    <row r="21" spans="2:7" ht="18" customHeight="1" x14ac:dyDescent="0.2">
      <c r="B21" s="175" t="s">
        <v>46</v>
      </c>
      <c r="C21" s="178">
        <f>C26+C25*C24*C23*stawkaC</f>
        <v>0</v>
      </c>
      <c r="D21" s="178">
        <f>D26+D25*D24*D23*stawkaC</f>
        <v>0</v>
      </c>
      <c r="E21" s="178">
        <f>E26+E25*E24*E23*stawkaC</f>
        <v>0</v>
      </c>
      <c r="F21" s="178">
        <f>F26+F25*F24*F23*stawkaC</f>
        <v>0</v>
      </c>
      <c r="G21" s="190" t="s">
        <v>46</v>
      </c>
    </row>
    <row r="22" spans="2:7" ht="18" customHeight="1" x14ac:dyDescent="0.2">
      <c r="B22" s="166" t="s">
        <v>118</v>
      </c>
      <c r="C22" s="179"/>
      <c r="D22" s="179"/>
      <c r="E22" s="179"/>
      <c r="F22" s="179"/>
      <c r="G22" s="191" t="s">
        <v>118</v>
      </c>
    </row>
    <row r="23" spans="2:7" ht="18" customHeight="1" x14ac:dyDescent="0.2">
      <c r="B23" s="166" t="s">
        <v>37</v>
      </c>
      <c r="C23" s="179"/>
      <c r="D23" s="179"/>
      <c r="E23" s="179"/>
      <c r="F23" s="179"/>
      <c r="G23" s="191" t="s">
        <v>37</v>
      </c>
    </row>
    <row r="24" spans="2:7" ht="18" customHeight="1" x14ac:dyDescent="0.2">
      <c r="B24" s="166" t="s">
        <v>36</v>
      </c>
      <c r="C24" s="179"/>
      <c r="D24" s="179"/>
      <c r="E24" s="179"/>
      <c r="F24" s="179"/>
      <c r="G24" s="191" t="s">
        <v>36</v>
      </c>
    </row>
    <row r="25" spans="2:7" ht="18" customHeight="1" x14ac:dyDescent="0.2">
      <c r="B25" s="166" t="s">
        <v>38</v>
      </c>
      <c r="C25" s="179"/>
      <c r="D25" s="179"/>
      <c r="E25" s="179"/>
      <c r="F25" s="179"/>
      <c r="G25" s="191" t="s">
        <v>38</v>
      </c>
    </row>
    <row r="26" spans="2:7" ht="18" customHeight="1" x14ac:dyDescent="0.2">
      <c r="B26" s="166" t="s">
        <v>39</v>
      </c>
      <c r="C26" s="180"/>
      <c r="D26" s="180"/>
      <c r="E26" s="180"/>
      <c r="F26" s="180"/>
      <c r="G26" s="191" t="s">
        <v>39</v>
      </c>
    </row>
    <row r="27" spans="2:7" ht="18" customHeight="1" x14ac:dyDescent="0.2">
      <c r="B27" s="175" t="s">
        <v>5</v>
      </c>
      <c r="C27" s="178">
        <f>SUM(C28:C31)</f>
        <v>0</v>
      </c>
      <c r="D27" s="178">
        <f>SUM(D28:D31)</f>
        <v>0</v>
      </c>
      <c r="E27" s="178">
        <f>SUM(E28:E31)</f>
        <v>0</v>
      </c>
      <c r="F27" s="178">
        <f>SUM(F28:F31)</f>
        <v>0</v>
      </c>
      <c r="G27" s="190" t="s">
        <v>5</v>
      </c>
    </row>
    <row r="28" spans="2:7" ht="18" customHeight="1" x14ac:dyDescent="0.2">
      <c r="B28" s="166" t="s">
        <v>40</v>
      </c>
      <c r="C28" s="177"/>
      <c r="D28" s="177"/>
      <c r="E28" s="177"/>
      <c r="F28" s="177"/>
      <c r="G28" s="191" t="s">
        <v>40</v>
      </c>
    </row>
    <row r="29" spans="2:7" ht="18" customHeight="1" x14ac:dyDescent="0.2">
      <c r="B29" s="166" t="s">
        <v>85</v>
      </c>
      <c r="C29" s="177"/>
      <c r="D29" s="177"/>
      <c r="E29" s="177"/>
      <c r="F29" s="177"/>
      <c r="G29" s="191" t="s">
        <v>85</v>
      </c>
    </row>
    <row r="30" spans="2:7" ht="18" customHeight="1" x14ac:dyDescent="0.2">
      <c r="B30" s="166" t="s">
        <v>41</v>
      </c>
      <c r="C30" s="177"/>
      <c r="D30" s="177"/>
      <c r="E30" s="177"/>
      <c r="F30" s="177"/>
      <c r="G30" s="191" t="s">
        <v>41</v>
      </c>
    </row>
    <row r="31" spans="2:7" ht="18" customHeight="1" x14ac:dyDescent="0.2">
      <c r="B31" s="166" t="s">
        <v>42</v>
      </c>
      <c r="C31" s="177"/>
      <c r="D31" s="177"/>
      <c r="E31" s="177"/>
      <c r="F31" s="177"/>
      <c r="G31" s="191" t="s">
        <v>42</v>
      </c>
    </row>
    <row r="32" spans="2:7" ht="18" customHeight="1" x14ac:dyDescent="0.2">
      <c r="B32" s="175" t="s">
        <v>4</v>
      </c>
      <c r="C32" s="178">
        <f>C33*(C34*stawkaA+C35*stawkaC+C36*stawkaB)*C37</f>
        <v>0</v>
      </c>
      <c r="D32" s="178">
        <f>D33*(D34*stawkaA+D35*stawkaC+D36*stawkaB)*D37</f>
        <v>0</v>
      </c>
      <c r="E32" s="178">
        <f>E33*(E34*stawkaA+E35*stawkaC+E36*stawkaB)*E37</f>
        <v>0</v>
      </c>
      <c r="F32" s="178">
        <f>F33*(F34*stawkaA+F35*stawkaC+F36*stawkaB)*F37</f>
        <v>0</v>
      </c>
      <c r="G32" s="190" t="s">
        <v>4</v>
      </c>
    </row>
    <row r="33" spans="1:7" ht="18" customHeight="1" x14ac:dyDescent="0.2">
      <c r="B33" s="166" t="s">
        <v>43</v>
      </c>
      <c r="C33" s="181"/>
      <c r="D33" s="181"/>
      <c r="E33" s="181"/>
      <c r="F33" s="181"/>
      <c r="G33" s="191" t="s">
        <v>43</v>
      </c>
    </row>
    <row r="34" spans="1:7" ht="27" customHeight="1" x14ac:dyDescent="0.2">
      <c r="B34" s="166" t="s">
        <v>119</v>
      </c>
      <c r="C34" s="181"/>
      <c r="D34" s="181"/>
      <c r="E34" s="181"/>
      <c r="F34" s="181"/>
      <c r="G34" s="192" t="s">
        <v>119</v>
      </c>
    </row>
    <row r="35" spans="1:7" ht="27" customHeight="1" x14ac:dyDescent="0.2">
      <c r="B35" s="166" t="s">
        <v>140</v>
      </c>
      <c r="C35" s="181"/>
      <c r="D35" s="181"/>
      <c r="E35" s="181"/>
      <c r="F35" s="181"/>
      <c r="G35" s="191" t="s">
        <v>162</v>
      </c>
    </row>
    <row r="36" spans="1:7" ht="27" customHeight="1" x14ac:dyDescent="0.2">
      <c r="B36" s="166" t="s">
        <v>157</v>
      </c>
      <c r="C36" s="181"/>
      <c r="D36" s="181"/>
      <c r="E36" s="181"/>
      <c r="F36" s="181"/>
      <c r="G36" s="191" t="s">
        <v>157</v>
      </c>
    </row>
    <row r="37" spans="1:7" ht="18" customHeight="1" x14ac:dyDescent="0.2">
      <c r="B37" s="166" t="s">
        <v>86</v>
      </c>
      <c r="C37" s="181"/>
      <c r="D37" s="181"/>
      <c r="E37" s="181"/>
      <c r="F37" s="181"/>
      <c r="G37" s="191" t="s">
        <v>86</v>
      </c>
    </row>
    <row r="38" spans="1:7" ht="18" customHeight="1" x14ac:dyDescent="0.2">
      <c r="B38" s="175" t="s">
        <v>23</v>
      </c>
      <c r="C38" s="180"/>
      <c r="D38" s="180"/>
      <c r="E38" s="180"/>
      <c r="F38" s="180"/>
      <c r="G38" s="190" t="s">
        <v>23</v>
      </c>
    </row>
    <row r="39" spans="1:7" s="182" customFormat="1" ht="18" customHeight="1" x14ac:dyDescent="0.2">
      <c r="B39" s="183" t="s">
        <v>106</v>
      </c>
      <c r="C39" s="184">
        <f>C32+C27+IV21+C15+C21+C9+C3+C4+C5+C6+C7+C8+C38</f>
        <v>0</v>
      </c>
      <c r="D39" s="184">
        <f>D32+D27+IW21+D15+D21+D9+D3+D4+D5+D6+D7+D8+D38</f>
        <v>0</v>
      </c>
      <c r="E39" s="184">
        <f>E32+E27+IX21+E15+E21+E9+E3+E4+E5+E6+E7+E8+E38</f>
        <v>0</v>
      </c>
      <c r="F39" s="184">
        <f>F32+F27+IY21+F15+F21+F9+F3+F4+F5+F6+F7+F8+F38</f>
        <v>0</v>
      </c>
      <c r="G39" s="193" t="s">
        <v>106</v>
      </c>
    </row>
    <row r="40" spans="1:7" ht="27" customHeight="1" x14ac:dyDescent="0.2">
      <c r="A40" s="249" t="s">
        <v>105</v>
      </c>
      <c r="B40" s="250"/>
      <c r="C40" s="174" t="s">
        <v>64</v>
      </c>
      <c r="D40" s="251" t="s">
        <v>63</v>
      </c>
      <c r="E40" s="252"/>
      <c r="F40" s="253"/>
      <c r="G40" s="188" t="s">
        <v>160</v>
      </c>
    </row>
    <row r="41" spans="1:7" ht="27" customHeight="1" x14ac:dyDescent="0.2">
      <c r="B41" s="175" t="s">
        <v>20</v>
      </c>
      <c r="C41" s="129" t="s">
        <v>21</v>
      </c>
      <c r="D41" s="176" t="s">
        <v>154</v>
      </c>
      <c r="E41" s="176" t="s">
        <v>155</v>
      </c>
      <c r="F41" s="176" t="s">
        <v>156</v>
      </c>
      <c r="G41" s="198" t="s">
        <v>158</v>
      </c>
    </row>
    <row r="42" spans="1:7" ht="18" customHeight="1" x14ac:dyDescent="0.2">
      <c r="B42" s="175" t="s">
        <v>0</v>
      </c>
      <c r="C42" s="177"/>
      <c r="D42" s="177"/>
      <c r="E42" s="177"/>
      <c r="F42" s="177"/>
      <c r="G42" s="195" t="s">
        <v>0</v>
      </c>
    </row>
    <row r="43" spans="1:7" ht="18" customHeight="1" x14ac:dyDescent="0.2">
      <c r="B43" s="175" t="s">
        <v>1</v>
      </c>
      <c r="C43" s="177"/>
      <c r="D43" s="177"/>
      <c r="E43" s="177"/>
      <c r="F43" s="177"/>
      <c r="G43" s="195" t="s">
        <v>1</v>
      </c>
    </row>
    <row r="44" spans="1:7" ht="18" customHeight="1" x14ac:dyDescent="0.2">
      <c r="B44" s="175" t="s">
        <v>2</v>
      </c>
      <c r="C44" s="177"/>
      <c r="D44" s="177"/>
      <c r="E44" s="177"/>
      <c r="F44" s="177"/>
      <c r="G44" s="195" t="s">
        <v>2</v>
      </c>
    </row>
    <row r="45" spans="1:7" ht="27" customHeight="1" x14ac:dyDescent="0.2">
      <c r="B45" s="175" t="s">
        <v>82</v>
      </c>
      <c r="C45" s="177"/>
      <c r="D45" s="177"/>
      <c r="E45" s="177"/>
      <c r="F45" s="177"/>
      <c r="G45" s="195" t="s">
        <v>82</v>
      </c>
    </row>
    <row r="46" spans="1:7" ht="18" customHeight="1" x14ac:dyDescent="0.2">
      <c r="B46" s="175" t="s">
        <v>83</v>
      </c>
      <c r="C46" s="177"/>
      <c r="D46" s="177"/>
      <c r="E46" s="177"/>
      <c r="F46" s="177"/>
      <c r="G46" s="195" t="s">
        <v>83</v>
      </c>
    </row>
    <row r="47" spans="1:7" ht="18" customHeight="1" x14ac:dyDescent="0.2">
      <c r="B47" s="175" t="s">
        <v>3</v>
      </c>
      <c r="C47" s="177"/>
      <c r="D47" s="177"/>
      <c r="E47" s="177"/>
      <c r="F47" s="177"/>
      <c r="G47" s="195" t="s">
        <v>3</v>
      </c>
    </row>
    <row r="48" spans="1:7" ht="18" customHeight="1" x14ac:dyDescent="0.2">
      <c r="B48" s="175" t="s">
        <v>44</v>
      </c>
      <c r="C48" s="178">
        <f>C53+C52*C51*C50*stawkaA</f>
        <v>0</v>
      </c>
      <c r="D48" s="178">
        <f>D53+D52*D51*D50*stawkaA</f>
        <v>0</v>
      </c>
      <c r="E48" s="178">
        <f>E53+E52*E51*E50*stawkaA</f>
        <v>0</v>
      </c>
      <c r="F48" s="178">
        <f>F53+F52*F51*F50*stawkaA</f>
        <v>0</v>
      </c>
      <c r="G48" s="195" t="s">
        <v>44</v>
      </c>
    </row>
    <row r="49" spans="2:7" ht="18" customHeight="1" x14ac:dyDescent="0.2">
      <c r="B49" s="166" t="s">
        <v>118</v>
      </c>
      <c r="C49" s="179"/>
      <c r="D49" s="179"/>
      <c r="E49" s="179"/>
      <c r="F49" s="179"/>
      <c r="G49" s="196" t="s">
        <v>118</v>
      </c>
    </row>
    <row r="50" spans="2:7" ht="18" customHeight="1" x14ac:dyDescent="0.2">
      <c r="B50" s="166" t="s">
        <v>37</v>
      </c>
      <c r="C50" s="179"/>
      <c r="D50" s="179"/>
      <c r="E50" s="179"/>
      <c r="F50" s="179"/>
      <c r="G50" s="196" t="s">
        <v>37</v>
      </c>
    </row>
    <row r="51" spans="2:7" ht="18" customHeight="1" x14ac:dyDescent="0.2">
      <c r="B51" s="166" t="s">
        <v>36</v>
      </c>
      <c r="C51" s="179"/>
      <c r="D51" s="179"/>
      <c r="E51" s="179"/>
      <c r="F51" s="179"/>
      <c r="G51" s="196" t="s">
        <v>36</v>
      </c>
    </row>
    <row r="52" spans="2:7" ht="18" customHeight="1" x14ac:dyDescent="0.2">
      <c r="B52" s="166" t="s">
        <v>38</v>
      </c>
      <c r="C52" s="179"/>
      <c r="D52" s="179"/>
      <c r="E52" s="179"/>
      <c r="F52" s="179"/>
      <c r="G52" s="196" t="s">
        <v>38</v>
      </c>
    </row>
    <row r="53" spans="2:7" ht="18" customHeight="1" x14ac:dyDescent="0.2">
      <c r="B53" s="166" t="s">
        <v>39</v>
      </c>
      <c r="C53" s="177"/>
      <c r="D53" s="177"/>
      <c r="E53" s="177"/>
      <c r="F53" s="177"/>
      <c r="G53" s="196" t="s">
        <v>39</v>
      </c>
    </row>
    <row r="54" spans="2:7" ht="18" customHeight="1" x14ac:dyDescent="0.2">
      <c r="B54" s="175" t="s">
        <v>84</v>
      </c>
      <c r="C54" s="178">
        <f>C59+C58*C57*C56*stawkaB</f>
        <v>0</v>
      </c>
      <c r="D54" s="178">
        <f>D59+D58*D57*D56*stawkaB</f>
        <v>0</v>
      </c>
      <c r="E54" s="178">
        <f>E59+E58*E57*E56*stawkaB</f>
        <v>0</v>
      </c>
      <c r="F54" s="178">
        <f>F59+F58*F57*F56*stawkaB</f>
        <v>0</v>
      </c>
      <c r="G54" s="195" t="s">
        <v>84</v>
      </c>
    </row>
    <row r="55" spans="2:7" ht="18" customHeight="1" x14ac:dyDescent="0.2">
      <c r="B55" s="166" t="s">
        <v>118</v>
      </c>
      <c r="C55" s="181"/>
      <c r="D55" s="181"/>
      <c r="E55" s="181"/>
      <c r="F55" s="181"/>
      <c r="G55" s="196" t="s">
        <v>118</v>
      </c>
    </row>
    <row r="56" spans="2:7" ht="18" customHeight="1" x14ac:dyDescent="0.2">
      <c r="B56" s="166" t="s">
        <v>37</v>
      </c>
      <c r="C56" s="181"/>
      <c r="D56" s="181"/>
      <c r="E56" s="181"/>
      <c r="F56" s="181"/>
      <c r="G56" s="196" t="s">
        <v>37</v>
      </c>
    </row>
    <row r="57" spans="2:7" ht="18" customHeight="1" x14ac:dyDescent="0.2">
      <c r="B57" s="166" t="s">
        <v>36</v>
      </c>
      <c r="C57" s="181"/>
      <c r="D57" s="181"/>
      <c r="E57" s="181"/>
      <c r="F57" s="181"/>
      <c r="G57" s="196" t="s">
        <v>36</v>
      </c>
    </row>
    <row r="58" spans="2:7" ht="18" customHeight="1" x14ac:dyDescent="0.2">
      <c r="B58" s="166" t="s">
        <v>38</v>
      </c>
      <c r="C58" s="185"/>
      <c r="D58" s="185"/>
      <c r="E58" s="185"/>
      <c r="F58" s="185"/>
      <c r="G58" s="196" t="s">
        <v>38</v>
      </c>
    </row>
    <row r="59" spans="2:7" ht="18" customHeight="1" x14ac:dyDescent="0.2">
      <c r="B59" s="166" t="s">
        <v>39</v>
      </c>
      <c r="C59" s="177"/>
      <c r="D59" s="177"/>
      <c r="E59" s="177"/>
      <c r="F59" s="177"/>
      <c r="G59" s="196" t="s">
        <v>39</v>
      </c>
    </row>
    <row r="60" spans="2:7" ht="18" customHeight="1" x14ac:dyDescent="0.2">
      <c r="B60" s="175" t="s">
        <v>46</v>
      </c>
      <c r="C60" s="178">
        <f>C65+C64*C63*C62*stawkaC</f>
        <v>0</v>
      </c>
      <c r="D60" s="178">
        <f>D65+D64*D63*D62*stawkaC</f>
        <v>0</v>
      </c>
      <c r="E60" s="178">
        <f>E65+E64*E63*E62*stawkaC</f>
        <v>0</v>
      </c>
      <c r="F60" s="178">
        <f>F65+F64*F63*F62*stawkaC</f>
        <v>0</v>
      </c>
      <c r="G60" s="195" t="s">
        <v>46</v>
      </c>
    </row>
    <row r="61" spans="2:7" ht="18" customHeight="1" x14ac:dyDescent="0.2">
      <c r="B61" s="166" t="s">
        <v>118</v>
      </c>
      <c r="C61" s="186"/>
      <c r="D61" s="186"/>
      <c r="E61" s="186"/>
      <c r="F61" s="186"/>
      <c r="G61" s="196" t="s">
        <v>118</v>
      </c>
    </row>
    <row r="62" spans="2:7" ht="18" customHeight="1" x14ac:dyDescent="0.2">
      <c r="B62" s="166" t="s">
        <v>37</v>
      </c>
      <c r="C62" s="186"/>
      <c r="D62" s="186"/>
      <c r="E62" s="186"/>
      <c r="F62" s="186"/>
      <c r="G62" s="196" t="s">
        <v>37</v>
      </c>
    </row>
    <row r="63" spans="2:7" ht="18" customHeight="1" x14ac:dyDescent="0.2">
      <c r="B63" s="166" t="s">
        <v>36</v>
      </c>
      <c r="C63" s="186"/>
      <c r="D63" s="186"/>
      <c r="E63" s="186"/>
      <c r="F63" s="186"/>
      <c r="G63" s="196" t="s">
        <v>36</v>
      </c>
    </row>
    <row r="64" spans="2:7" ht="18" customHeight="1" x14ac:dyDescent="0.2">
      <c r="B64" s="166" t="s">
        <v>38</v>
      </c>
      <c r="C64" s="186"/>
      <c r="D64" s="186"/>
      <c r="E64" s="186"/>
      <c r="F64" s="186"/>
      <c r="G64" s="196" t="s">
        <v>38</v>
      </c>
    </row>
    <row r="65" spans="1:7" ht="18" customHeight="1" x14ac:dyDescent="0.2">
      <c r="B65" s="166" t="s">
        <v>39</v>
      </c>
      <c r="C65" s="180"/>
      <c r="D65" s="180"/>
      <c r="E65" s="180"/>
      <c r="F65" s="180"/>
      <c r="G65" s="196" t="s">
        <v>39</v>
      </c>
    </row>
    <row r="66" spans="1:7" ht="18" customHeight="1" x14ac:dyDescent="0.2">
      <c r="B66" s="175" t="s">
        <v>5</v>
      </c>
      <c r="C66" s="178">
        <f>SUM(C67:C70)</f>
        <v>0</v>
      </c>
      <c r="D66" s="178">
        <f>SUM(D67:D70)</f>
        <v>0</v>
      </c>
      <c r="E66" s="178">
        <f>SUM(E67:E70)</f>
        <v>0</v>
      </c>
      <c r="F66" s="178">
        <f>SUM(F67:F70)</f>
        <v>0</v>
      </c>
      <c r="G66" s="195" t="s">
        <v>5</v>
      </c>
    </row>
    <row r="67" spans="1:7" ht="18" customHeight="1" x14ac:dyDescent="0.2">
      <c r="B67" s="166" t="s">
        <v>40</v>
      </c>
      <c r="C67" s="177"/>
      <c r="D67" s="177"/>
      <c r="E67" s="177"/>
      <c r="F67" s="177"/>
      <c r="G67" s="196" t="s">
        <v>40</v>
      </c>
    </row>
    <row r="68" spans="1:7" ht="18" customHeight="1" x14ac:dyDescent="0.2">
      <c r="B68" s="166" t="s">
        <v>85</v>
      </c>
      <c r="C68" s="177"/>
      <c r="D68" s="177"/>
      <c r="E68" s="177"/>
      <c r="F68" s="177"/>
      <c r="G68" s="196" t="s">
        <v>85</v>
      </c>
    </row>
    <row r="69" spans="1:7" ht="18" customHeight="1" x14ac:dyDescent="0.2">
      <c r="B69" s="166" t="s">
        <v>41</v>
      </c>
      <c r="C69" s="177"/>
      <c r="D69" s="177"/>
      <c r="E69" s="177"/>
      <c r="F69" s="177"/>
      <c r="G69" s="196" t="s">
        <v>41</v>
      </c>
    </row>
    <row r="70" spans="1:7" ht="18" customHeight="1" x14ac:dyDescent="0.2">
      <c r="B70" s="166" t="s">
        <v>42</v>
      </c>
      <c r="C70" s="177"/>
      <c r="D70" s="177"/>
      <c r="E70" s="177"/>
      <c r="F70" s="177"/>
      <c r="G70" s="196" t="s">
        <v>42</v>
      </c>
    </row>
    <row r="71" spans="1:7" ht="18" customHeight="1" x14ac:dyDescent="0.2">
      <c r="B71" s="175" t="s">
        <v>4</v>
      </c>
      <c r="C71" s="178">
        <f>C72*(C73*stawkaA+C74*stawkaC+C75*stawkaB)*C76</f>
        <v>0</v>
      </c>
      <c r="D71" s="178">
        <f>D72*(D73*stawkaA+D74*stawkaC+D75*stawkaB)*D76</f>
        <v>0</v>
      </c>
      <c r="E71" s="178">
        <f>E72*(E73*stawkaA+E74*stawkaC+E75*stawkaB)*E76</f>
        <v>0</v>
      </c>
      <c r="F71" s="178">
        <f>F72*(F73*stawkaA+F74*stawkaC+F75*stawkaB)*F76</f>
        <v>0</v>
      </c>
      <c r="G71" s="195" t="s">
        <v>4</v>
      </c>
    </row>
    <row r="72" spans="1:7" ht="18" customHeight="1" x14ac:dyDescent="0.2">
      <c r="B72" s="166" t="s">
        <v>43</v>
      </c>
      <c r="C72" s="181"/>
      <c r="D72" s="181"/>
      <c r="E72" s="181"/>
      <c r="F72" s="181"/>
      <c r="G72" s="196" t="s">
        <v>43</v>
      </c>
    </row>
    <row r="73" spans="1:7" ht="27" customHeight="1" x14ac:dyDescent="0.2">
      <c r="B73" s="166" t="s">
        <v>119</v>
      </c>
      <c r="C73" s="181"/>
      <c r="D73" s="181"/>
      <c r="E73" s="181"/>
      <c r="F73" s="181"/>
      <c r="G73" s="196" t="s">
        <v>119</v>
      </c>
    </row>
    <row r="74" spans="1:7" ht="27" customHeight="1" x14ac:dyDescent="0.2">
      <c r="B74" s="166" t="s">
        <v>140</v>
      </c>
      <c r="C74" s="181"/>
      <c r="D74" s="181"/>
      <c r="E74" s="181"/>
      <c r="F74" s="181"/>
      <c r="G74" s="196" t="s">
        <v>162</v>
      </c>
    </row>
    <row r="75" spans="1:7" ht="27" customHeight="1" x14ac:dyDescent="0.2">
      <c r="B75" s="166" t="s">
        <v>157</v>
      </c>
      <c r="C75" s="181"/>
      <c r="D75" s="181"/>
      <c r="E75" s="181"/>
      <c r="F75" s="181"/>
      <c r="G75" s="196" t="s">
        <v>157</v>
      </c>
    </row>
    <row r="76" spans="1:7" ht="18" customHeight="1" x14ac:dyDescent="0.2">
      <c r="B76" s="166" t="s">
        <v>86</v>
      </c>
      <c r="C76" s="181"/>
      <c r="D76" s="181"/>
      <c r="E76" s="181"/>
      <c r="F76" s="181"/>
      <c r="G76" s="196" t="s">
        <v>86</v>
      </c>
    </row>
    <row r="77" spans="1:7" ht="18" customHeight="1" x14ac:dyDescent="0.2">
      <c r="B77" s="175" t="s">
        <v>23</v>
      </c>
      <c r="C77" s="180"/>
      <c r="D77" s="180"/>
      <c r="E77" s="180"/>
      <c r="F77" s="180"/>
      <c r="G77" s="195" t="s">
        <v>23</v>
      </c>
    </row>
    <row r="78" spans="1:7" s="182" customFormat="1" ht="18" customHeight="1" x14ac:dyDescent="0.2">
      <c r="B78" s="183" t="s">
        <v>107</v>
      </c>
      <c r="C78" s="184">
        <f>C71+C66+IV60+C54+C60+C48+C42+C43+C44+C45+C46+C47+C77</f>
        <v>0</v>
      </c>
      <c r="D78" s="184">
        <f>D71+D66+IW60+D54+D60+D48+D42+D43+D44+D45+D46+D47+D77</f>
        <v>0</v>
      </c>
      <c r="E78" s="184">
        <f>E71+E66+IX60+E54+E60+E48+E42+E43+E44+E45+E46+E47+E77</f>
        <v>0</v>
      </c>
      <c r="F78" s="184">
        <f>F71+F66+IY60+F54+F60+F48+F42+F43+F44+F45+F46+F47+F77</f>
        <v>0</v>
      </c>
      <c r="G78" s="197" t="s">
        <v>107</v>
      </c>
    </row>
    <row r="79" spans="1:7" ht="27" customHeight="1" x14ac:dyDescent="0.2">
      <c r="A79" s="249" t="s">
        <v>104</v>
      </c>
      <c r="B79" s="250"/>
      <c r="C79" s="174" t="s">
        <v>64</v>
      </c>
      <c r="D79" s="251" t="s">
        <v>63</v>
      </c>
      <c r="E79" s="252"/>
      <c r="F79" s="253"/>
      <c r="G79" s="188" t="s">
        <v>161</v>
      </c>
    </row>
    <row r="80" spans="1:7" ht="27" customHeight="1" x14ac:dyDescent="0.2">
      <c r="B80" s="175" t="s">
        <v>20</v>
      </c>
      <c r="C80" s="129" t="s">
        <v>21</v>
      </c>
      <c r="D80" s="176" t="s">
        <v>154</v>
      </c>
      <c r="E80" s="176" t="s">
        <v>155</v>
      </c>
      <c r="F80" s="176" t="s">
        <v>156</v>
      </c>
      <c r="G80" s="198" t="s">
        <v>163</v>
      </c>
    </row>
    <row r="81" spans="2:7" ht="18" customHeight="1" x14ac:dyDescent="0.2">
      <c r="B81" s="175" t="s">
        <v>0</v>
      </c>
      <c r="C81" s="177"/>
      <c r="D81" s="177"/>
      <c r="E81" s="177"/>
      <c r="F81" s="177"/>
      <c r="G81" s="195" t="s">
        <v>0</v>
      </c>
    </row>
    <row r="82" spans="2:7" ht="18" customHeight="1" x14ac:dyDescent="0.2">
      <c r="B82" s="175" t="s">
        <v>1</v>
      </c>
      <c r="C82" s="177"/>
      <c r="D82" s="177"/>
      <c r="E82" s="177"/>
      <c r="F82" s="177"/>
      <c r="G82" s="195" t="s">
        <v>1</v>
      </c>
    </row>
    <row r="83" spans="2:7" ht="18" customHeight="1" x14ac:dyDescent="0.2">
      <c r="B83" s="175" t="s">
        <v>2</v>
      </c>
      <c r="C83" s="177"/>
      <c r="D83" s="177"/>
      <c r="E83" s="177"/>
      <c r="F83" s="177"/>
      <c r="G83" s="195" t="s">
        <v>2</v>
      </c>
    </row>
    <row r="84" spans="2:7" ht="27" customHeight="1" x14ac:dyDescent="0.2">
      <c r="B84" s="175" t="s">
        <v>82</v>
      </c>
      <c r="C84" s="177"/>
      <c r="D84" s="177"/>
      <c r="E84" s="177"/>
      <c r="F84" s="177"/>
      <c r="G84" s="195" t="s">
        <v>82</v>
      </c>
    </row>
    <row r="85" spans="2:7" ht="18" customHeight="1" x14ac:dyDescent="0.2">
      <c r="B85" s="175" t="s">
        <v>83</v>
      </c>
      <c r="C85" s="177"/>
      <c r="D85" s="177"/>
      <c r="E85" s="177"/>
      <c r="F85" s="177"/>
      <c r="G85" s="195" t="s">
        <v>83</v>
      </c>
    </row>
    <row r="86" spans="2:7" ht="18" customHeight="1" x14ac:dyDescent="0.2">
      <c r="B86" s="175" t="s">
        <v>3</v>
      </c>
      <c r="C86" s="177"/>
      <c r="D86" s="177"/>
      <c r="E86" s="177"/>
      <c r="F86" s="177"/>
      <c r="G86" s="195" t="s">
        <v>3</v>
      </c>
    </row>
    <row r="87" spans="2:7" ht="18" customHeight="1" x14ac:dyDescent="0.2">
      <c r="B87" s="175" t="s">
        <v>44</v>
      </c>
      <c r="C87" s="178">
        <f>C92+C91*C90*C89*stawkaA</f>
        <v>0</v>
      </c>
      <c r="D87" s="178">
        <f>D92+D91*D90*D89*stawkaA</f>
        <v>0</v>
      </c>
      <c r="E87" s="178">
        <f>E92+E91*E90*E89*stawkaA</f>
        <v>0</v>
      </c>
      <c r="F87" s="178">
        <f>F92+F91*F90*F89*stawkaA</f>
        <v>0</v>
      </c>
      <c r="G87" s="195" t="s">
        <v>44</v>
      </c>
    </row>
    <row r="88" spans="2:7" ht="18" customHeight="1" x14ac:dyDescent="0.2">
      <c r="B88" s="166" t="s">
        <v>118</v>
      </c>
      <c r="C88" s="179"/>
      <c r="D88" s="179"/>
      <c r="E88" s="179"/>
      <c r="F88" s="179"/>
      <c r="G88" s="196" t="s">
        <v>118</v>
      </c>
    </row>
    <row r="89" spans="2:7" ht="18" customHeight="1" x14ac:dyDescent="0.2">
      <c r="B89" s="166" t="s">
        <v>37</v>
      </c>
      <c r="C89" s="179"/>
      <c r="D89" s="179"/>
      <c r="E89" s="179"/>
      <c r="F89" s="179"/>
      <c r="G89" s="196" t="s">
        <v>37</v>
      </c>
    </row>
    <row r="90" spans="2:7" ht="18" customHeight="1" x14ac:dyDescent="0.2">
      <c r="B90" s="166" t="s">
        <v>36</v>
      </c>
      <c r="C90" s="179"/>
      <c r="D90" s="179"/>
      <c r="E90" s="179"/>
      <c r="F90" s="179"/>
      <c r="G90" s="196" t="s">
        <v>36</v>
      </c>
    </row>
    <row r="91" spans="2:7" ht="18" customHeight="1" x14ac:dyDescent="0.2">
      <c r="B91" s="166" t="s">
        <v>38</v>
      </c>
      <c r="C91" s="179"/>
      <c r="D91" s="179"/>
      <c r="E91" s="179"/>
      <c r="F91" s="179"/>
      <c r="G91" s="196" t="s">
        <v>38</v>
      </c>
    </row>
    <row r="92" spans="2:7" ht="18" customHeight="1" x14ac:dyDescent="0.2">
      <c r="B92" s="166" t="s">
        <v>39</v>
      </c>
      <c r="C92" s="177"/>
      <c r="D92" s="177"/>
      <c r="E92" s="177"/>
      <c r="F92" s="177"/>
      <c r="G92" s="196" t="s">
        <v>39</v>
      </c>
    </row>
    <row r="93" spans="2:7" ht="18" customHeight="1" x14ac:dyDescent="0.2">
      <c r="B93" s="175" t="s">
        <v>84</v>
      </c>
      <c r="C93" s="178">
        <f>C98+C97*C96*C95*stawkaB</f>
        <v>0</v>
      </c>
      <c r="D93" s="178">
        <f>D98+D97*D96*D95*stawkaB</f>
        <v>0</v>
      </c>
      <c r="E93" s="178">
        <f>E98+E97*E96*E95*stawkaB</f>
        <v>0</v>
      </c>
      <c r="F93" s="178">
        <f>F98+F97*F96*F95*stawkaB</f>
        <v>0</v>
      </c>
      <c r="G93" s="195" t="s">
        <v>84</v>
      </c>
    </row>
    <row r="94" spans="2:7" ht="18" customHeight="1" x14ac:dyDescent="0.2">
      <c r="B94" s="166" t="s">
        <v>118</v>
      </c>
      <c r="C94" s="181"/>
      <c r="D94" s="181"/>
      <c r="E94" s="181"/>
      <c r="F94" s="181"/>
      <c r="G94" s="196" t="s">
        <v>118</v>
      </c>
    </row>
    <row r="95" spans="2:7" ht="18" customHeight="1" x14ac:dyDescent="0.2">
      <c r="B95" s="166" t="s">
        <v>37</v>
      </c>
      <c r="C95" s="181"/>
      <c r="D95" s="181"/>
      <c r="E95" s="181"/>
      <c r="F95" s="181"/>
      <c r="G95" s="196" t="s">
        <v>37</v>
      </c>
    </row>
    <row r="96" spans="2:7" ht="18" customHeight="1" x14ac:dyDescent="0.2">
      <c r="B96" s="166" t="s">
        <v>36</v>
      </c>
      <c r="C96" s="181"/>
      <c r="D96" s="181"/>
      <c r="E96" s="181"/>
      <c r="F96" s="181"/>
      <c r="G96" s="196" t="s">
        <v>36</v>
      </c>
    </row>
    <row r="97" spans="2:7" ht="18" customHeight="1" x14ac:dyDescent="0.2">
      <c r="B97" s="166" t="s">
        <v>38</v>
      </c>
      <c r="C97" s="185"/>
      <c r="D97" s="185"/>
      <c r="E97" s="185"/>
      <c r="F97" s="185"/>
      <c r="G97" s="196" t="s">
        <v>38</v>
      </c>
    </row>
    <row r="98" spans="2:7" ht="18" customHeight="1" x14ac:dyDescent="0.2">
      <c r="B98" s="166" t="s">
        <v>39</v>
      </c>
      <c r="C98" s="177"/>
      <c r="D98" s="177"/>
      <c r="E98" s="177"/>
      <c r="F98" s="177"/>
      <c r="G98" s="196" t="s">
        <v>39</v>
      </c>
    </row>
    <row r="99" spans="2:7" ht="18" customHeight="1" x14ac:dyDescent="0.2">
      <c r="B99" s="175" t="s">
        <v>46</v>
      </c>
      <c r="C99" s="178">
        <f>C104+C103*C102*C101*stawkaC</f>
        <v>0</v>
      </c>
      <c r="D99" s="178">
        <f>D104+D103*D102*D101*stawkaC</f>
        <v>0</v>
      </c>
      <c r="E99" s="178">
        <f>E104+E103*E102*E101*stawkaC</f>
        <v>0</v>
      </c>
      <c r="F99" s="178">
        <f>F104+F103*F102*F101*stawkaC</f>
        <v>0</v>
      </c>
      <c r="G99" s="195" t="s">
        <v>46</v>
      </c>
    </row>
    <row r="100" spans="2:7" ht="18" customHeight="1" x14ac:dyDescent="0.2">
      <c r="B100" s="166" t="s">
        <v>118</v>
      </c>
      <c r="C100" s="186"/>
      <c r="D100" s="186"/>
      <c r="E100" s="186"/>
      <c r="F100" s="186"/>
      <c r="G100" s="196" t="s">
        <v>118</v>
      </c>
    </row>
    <row r="101" spans="2:7" ht="18" customHeight="1" x14ac:dyDescent="0.2">
      <c r="B101" s="166" t="s">
        <v>37</v>
      </c>
      <c r="C101" s="186"/>
      <c r="D101" s="186"/>
      <c r="E101" s="186"/>
      <c r="F101" s="186"/>
      <c r="G101" s="196" t="s">
        <v>37</v>
      </c>
    </row>
    <row r="102" spans="2:7" ht="18" customHeight="1" x14ac:dyDescent="0.2">
      <c r="B102" s="166" t="s">
        <v>36</v>
      </c>
      <c r="C102" s="186"/>
      <c r="D102" s="186"/>
      <c r="E102" s="186"/>
      <c r="F102" s="186"/>
      <c r="G102" s="196" t="s">
        <v>36</v>
      </c>
    </row>
    <row r="103" spans="2:7" ht="18" customHeight="1" x14ac:dyDescent="0.2">
      <c r="B103" s="166" t="s">
        <v>38</v>
      </c>
      <c r="C103" s="186"/>
      <c r="D103" s="186"/>
      <c r="E103" s="186"/>
      <c r="F103" s="186"/>
      <c r="G103" s="196" t="s">
        <v>38</v>
      </c>
    </row>
    <row r="104" spans="2:7" ht="18" customHeight="1" x14ac:dyDescent="0.2">
      <c r="B104" s="166" t="s">
        <v>39</v>
      </c>
      <c r="C104" s="180"/>
      <c r="D104" s="180"/>
      <c r="E104" s="180"/>
      <c r="F104" s="180"/>
      <c r="G104" s="196" t="s">
        <v>39</v>
      </c>
    </row>
    <row r="105" spans="2:7" ht="18" customHeight="1" x14ac:dyDescent="0.2">
      <c r="B105" s="175" t="s">
        <v>5</v>
      </c>
      <c r="C105" s="178">
        <f>SUM(C106:C109)</f>
        <v>0</v>
      </c>
      <c r="D105" s="178">
        <f>SUM(D106:D109)</f>
        <v>0</v>
      </c>
      <c r="E105" s="178">
        <f>SUM(E106:E109)</f>
        <v>0</v>
      </c>
      <c r="F105" s="178">
        <f>SUM(F106:F109)</f>
        <v>0</v>
      </c>
      <c r="G105" s="195" t="s">
        <v>5</v>
      </c>
    </row>
    <row r="106" spans="2:7" ht="18" customHeight="1" x14ac:dyDescent="0.2">
      <c r="B106" s="166" t="s">
        <v>40</v>
      </c>
      <c r="C106" s="177"/>
      <c r="D106" s="177"/>
      <c r="E106" s="177"/>
      <c r="F106" s="177"/>
      <c r="G106" s="196" t="s">
        <v>40</v>
      </c>
    </row>
    <row r="107" spans="2:7" ht="18" customHeight="1" x14ac:dyDescent="0.2">
      <c r="B107" s="166" t="s">
        <v>85</v>
      </c>
      <c r="C107" s="177"/>
      <c r="D107" s="177"/>
      <c r="E107" s="177"/>
      <c r="F107" s="177"/>
      <c r="G107" s="196" t="s">
        <v>85</v>
      </c>
    </row>
    <row r="108" spans="2:7" ht="18" customHeight="1" x14ac:dyDescent="0.2">
      <c r="B108" s="166" t="s">
        <v>41</v>
      </c>
      <c r="C108" s="177"/>
      <c r="D108" s="177"/>
      <c r="E108" s="177"/>
      <c r="F108" s="177"/>
      <c r="G108" s="196" t="s">
        <v>41</v>
      </c>
    </row>
    <row r="109" spans="2:7" ht="18" customHeight="1" x14ac:dyDescent="0.2">
      <c r="B109" s="166" t="s">
        <v>42</v>
      </c>
      <c r="C109" s="177"/>
      <c r="D109" s="177"/>
      <c r="E109" s="177"/>
      <c r="F109" s="177"/>
      <c r="G109" s="196" t="s">
        <v>42</v>
      </c>
    </row>
    <row r="110" spans="2:7" ht="18" customHeight="1" x14ac:dyDescent="0.2">
      <c r="B110" s="175" t="s">
        <v>4</v>
      </c>
      <c r="C110" s="178">
        <f>C111*(C112*stawkaA+C113*stawkaC+C114*stawkaB)*C115</f>
        <v>0</v>
      </c>
      <c r="D110" s="178">
        <f>D111*(D112*stawkaA+D113*stawkaC+D114*stawkaB)*D115</f>
        <v>0</v>
      </c>
      <c r="E110" s="178">
        <f>E111*(E112*stawkaA+E113*stawkaC+E114*stawkaB)*E115</f>
        <v>0</v>
      </c>
      <c r="F110" s="178">
        <f>F111*(F112*stawkaA+F113*stawkaC+F114*stawkaB)*F115</f>
        <v>0</v>
      </c>
      <c r="G110" s="195" t="s">
        <v>4</v>
      </c>
    </row>
    <row r="111" spans="2:7" ht="18" customHeight="1" x14ac:dyDescent="0.2">
      <c r="B111" s="166" t="s">
        <v>43</v>
      </c>
      <c r="C111" s="181"/>
      <c r="D111" s="181"/>
      <c r="E111" s="181"/>
      <c r="F111" s="181"/>
      <c r="G111" s="196" t="s">
        <v>43</v>
      </c>
    </row>
    <row r="112" spans="2:7" ht="27" customHeight="1" x14ac:dyDescent="0.2">
      <c r="B112" s="166" t="s">
        <v>119</v>
      </c>
      <c r="C112" s="181"/>
      <c r="D112" s="181"/>
      <c r="E112" s="181"/>
      <c r="F112" s="181"/>
      <c r="G112" s="196" t="s">
        <v>119</v>
      </c>
    </row>
    <row r="113" spans="2:7" ht="27" customHeight="1" x14ac:dyDescent="0.2">
      <c r="B113" s="166" t="s">
        <v>140</v>
      </c>
      <c r="C113" s="181"/>
      <c r="D113" s="181"/>
      <c r="E113" s="181"/>
      <c r="F113" s="181"/>
      <c r="G113" s="196" t="s">
        <v>162</v>
      </c>
    </row>
    <row r="114" spans="2:7" ht="27" customHeight="1" x14ac:dyDescent="0.2">
      <c r="B114" s="166" t="s">
        <v>157</v>
      </c>
      <c r="C114" s="181"/>
      <c r="D114" s="181"/>
      <c r="E114" s="181"/>
      <c r="F114" s="181"/>
      <c r="G114" s="196" t="s">
        <v>157</v>
      </c>
    </row>
    <row r="115" spans="2:7" ht="18" customHeight="1" x14ac:dyDescent="0.2">
      <c r="B115" s="166" t="s">
        <v>86</v>
      </c>
      <c r="C115" s="181"/>
      <c r="D115" s="181"/>
      <c r="E115" s="181"/>
      <c r="F115" s="181"/>
      <c r="G115" s="196" t="s">
        <v>86</v>
      </c>
    </row>
    <row r="116" spans="2:7" ht="18" customHeight="1" x14ac:dyDescent="0.2">
      <c r="B116" s="175" t="s">
        <v>23</v>
      </c>
      <c r="C116" s="180"/>
      <c r="D116" s="180"/>
      <c r="E116" s="180"/>
      <c r="F116" s="180"/>
      <c r="G116" s="195" t="s">
        <v>23</v>
      </c>
    </row>
    <row r="117" spans="2:7" s="182" customFormat="1" ht="18" customHeight="1" x14ac:dyDescent="0.2">
      <c r="B117" s="183" t="s">
        <v>108</v>
      </c>
      <c r="C117" s="184">
        <f>C110+C105+IV99+C93+C99+C87+C81+C82+C83+C84+C85+C86+C116</f>
        <v>0</v>
      </c>
      <c r="D117" s="184">
        <f>D110+D105+IW99+D93+D99+D87+D81+D82+D83+D84+D85+D86+D116</f>
        <v>0</v>
      </c>
      <c r="E117" s="184">
        <f>E110+E105+IX99+E93+E99+E87+E81+E82+E83+E84+E85+E86+E116</f>
        <v>0</v>
      </c>
      <c r="F117" s="184">
        <f>F110+F105+IY99+F93+F99+F87+F81+F82+F83+F84+F85+F86+F116</f>
        <v>0</v>
      </c>
      <c r="G117" s="183" t="s">
        <v>108</v>
      </c>
    </row>
  </sheetData>
  <sheetProtection algorithmName="SHA-512" hashValue="EbiuNmaTc9A0qFwV7Qbt79ZUtV2ptj2hXCpmGaALPFsYJ4ojEo6rxWisEwmbVTM/0BL+Bq3GP5yunZG/32+RaA==" saltValue="Ju8TD8gHvZgOwST5uF2uBg==" spinCount="100000" sheet="1" objects="1" scenarios="1" selectLockedCells="1"/>
  <mergeCells count="6">
    <mergeCell ref="A79:B79"/>
    <mergeCell ref="D79:F79"/>
    <mergeCell ref="D1:F1"/>
    <mergeCell ref="D40:F40"/>
    <mergeCell ref="A1:B1"/>
    <mergeCell ref="A40:B40"/>
  </mergeCells>
  <conditionalFormatting sqref="C3:C8 C10:C14 C20 C26 C28:C31 C35:F38">
    <cfRule type="containsBlanks" dxfId="62" priority="19">
      <formula>LEN(TRIM(C3))=0</formula>
    </cfRule>
  </conditionalFormatting>
  <conditionalFormatting sqref="D3:D8 D10:D14 D20 D26 D28:D31">
    <cfRule type="containsBlanks" dxfId="61" priority="18">
      <formula>LEN(TRIM(D3))=0</formula>
    </cfRule>
  </conditionalFormatting>
  <conditionalFormatting sqref="E3:F8 E10:F14 E20:F20 E26:F26 E28:F31">
    <cfRule type="containsBlanks" dxfId="60" priority="17">
      <formula>LEN(TRIM(E3))=0</formula>
    </cfRule>
  </conditionalFormatting>
  <conditionalFormatting sqref="C33:F34">
    <cfRule type="containsBlanks" dxfId="59" priority="16">
      <formula>LEN(TRIM(C33))=0</formula>
    </cfRule>
  </conditionalFormatting>
  <conditionalFormatting sqref="C42:C47 C49:C53 C55:C59 C61:C65 C67:C70 C74:F77">
    <cfRule type="containsBlanks" dxfId="58" priority="15">
      <formula>LEN(TRIM(C42))=0</formula>
    </cfRule>
  </conditionalFormatting>
  <conditionalFormatting sqref="D42:D47 D49:D53 D55:D59 D61:D65 D67:D70">
    <cfRule type="containsBlanks" dxfId="57" priority="14">
      <formula>LEN(TRIM(D42))=0</formula>
    </cfRule>
  </conditionalFormatting>
  <conditionalFormatting sqref="E42:F47 E49:F53 E55:F59 E61:F65 E67:F70">
    <cfRule type="containsBlanks" dxfId="56" priority="13">
      <formula>LEN(TRIM(E42))=0</formula>
    </cfRule>
  </conditionalFormatting>
  <conditionalFormatting sqref="C72:F73">
    <cfRule type="containsBlanks" dxfId="55" priority="12">
      <formula>LEN(TRIM(C72))=0</formula>
    </cfRule>
  </conditionalFormatting>
  <conditionalFormatting sqref="C81:C86 C88:C92 C94:C98 C100:C104 C106:C109 C113:F116">
    <cfRule type="containsBlanks" dxfId="54" priority="11">
      <formula>LEN(TRIM(C81))=0</formula>
    </cfRule>
  </conditionalFormatting>
  <conditionalFormatting sqref="D81:D86 D88:D92 D94:D98 D100:D104 D106:D109">
    <cfRule type="containsBlanks" dxfId="53" priority="10">
      <formula>LEN(TRIM(D81))=0</formula>
    </cfRule>
  </conditionalFormatting>
  <conditionalFormatting sqref="E81:F86 E88:F92 E94:F98 E100:F104 E106:F109">
    <cfRule type="containsBlanks" dxfId="52" priority="9">
      <formula>LEN(TRIM(E81))=0</formula>
    </cfRule>
  </conditionalFormatting>
  <conditionalFormatting sqref="C111:F112">
    <cfRule type="containsBlanks" dxfId="51" priority="8">
      <formula>LEN(TRIM(C111))=0</formula>
    </cfRule>
  </conditionalFormatting>
  <conditionalFormatting sqref="C22:C25">
    <cfRule type="containsBlanks" dxfId="50" priority="7">
      <formula>LEN(TRIM(C22))=0</formula>
    </cfRule>
  </conditionalFormatting>
  <conditionalFormatting sqref="D22:D25">
    <cfRule type="containsBlanks" dxfId="49" priority="6">
      <formula>LEN(TRIM(D22))=0</formula>
    </cfRule>
  </conditionalFormatting>
  <conditionalFormatting sqref="E22:F25">
    <cfRule type="containsBlanks" dxfId="48" priority="5">
      <formula>LEN(TRIM(E22))=0</formula>
    </cfRule>
  </conditionalFormatting>
  <conditionalFormatting sqref="C16:C19">
    <cfRule type="containsBlanks" dxfId="47" priority="4">
      <formula>LEN(TRIM(C16))=0</formula>
    </cfRule>
  </conditionalFormatting>
  <conditionalFormatting sqref="D16:D19">
    <cfRule type="containsBlanks" dxfId="46" priority="3">
      <formula>LEN(TRIM(D16))=0</formula>
    </cfRule>
  </conditionalFormatting>
  <conditionalFormatting sqref="E16:F19">
    <cfRule type="containsBlanks" dxfId="45" priority="2">
      <formula>LEN(TRIM(E16))=0</formula>
    </cfRule>
  </conditionalFormatting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zoomScale="115" zoomScaleNormal="115" workbookViewId="0">
      <selection activeCell="D5" sqref="D5"/>
    </sheetView>
  </sheetViews>
  <sheetFormatPr defaultColWidth="9.140625" defaultRowHeight="12.75" x14ac:dyDescent="0.2"/>
  <cols>
    <col min="1" max="1" width="4" style="42" customWidth="1"/>
    <col min="2" max="2" width="64.42578125" style="1" customWidth="1"/>
    <col min="3" max="3" width="12.7109375" style="43" customWidth="1"/>
    <col min="4" max="5" width="12.7109375" style="48" customWidth="1"/>
    <col min="6" max="6" width="12.7109375" style="60" customWidth="1"/>
    <col min="7" max="7" width="4.5703125" style="1" customWidth="1"/>
    <col min="8" max="9" width="7.5703125" style="1" customWidth="1"/>
    <col min="10" max="10" width="10.42578125" style="1" customWidth="1"/>
    <col min="11" max="11" width="9.140625" style="43"/>
    <col min="12" max="16384" width="9.140625" style="40"/>
  </cols>
  <sheetData>
    <row r="1" spans="1:11" ht="18" customHeight="1" x14ac:dyDescent="0.2">
      <c r="A1" s="254" t="s">
        <v>45</v>
      </c>
      <c r="B1" s="255"/>
      <c r="C1" s="255"/>
      <c r="D1" s="255"/>
      <c r="E1" s="255"/>
      <c r="F1" s="256"/>
    </row>
    <row r="2" spans="1:11" ht="18" customHeight="1" x14ac:dyDescent="0.2">
      <c r="A2" s="62"/>
      <c r="B2" s="63"/>
      <c r="C2" s="257" t="s">
        <v>98</v>
      </c>
      <c r="D2" s="257"/>
      <c r="E2" s="257"/>
      <c r="F2" s="257"/>
    </row>
    <row r="3" spans="1:11" s="53" customFormat="1" ht="27" customHeight="1" x14ac:dyDescent="0.25">
      <c r="A3" s="51"/>
      <c r="B3" s="10" t="s">
        <v>62</v>
      </c>
      <c r="C3" s="61" t="s">
        <v>99</v>
      </c>
      <c r="D3" s="52" t="s">
        <v>60</v>
      </c>
      <c r="E3" s="52" t="s">
        <v>102</v>
      </c>
      <c r="F3" s="55" t="s">
        <v>59</v>
      </c>
      <c r="G3" s="2"/>
      <c r="H3" s="2"/>
      <c r="I3" s="2"/>
      <c r="J3" s="2"/>
      <c r="K3" s="54"/>
    </row>
    <row r="4" spans="1:11" ht="18" customHeight="1" x14ac:dyDescent="0.2">
      <c r="A4" s="41"/>
      <c r="B4" s="10" t="s">
        <v>120</v>
      </c>
      <c r="C4" s="44">
        <f>INNOWACJE1.0+INNOWACJE2.0+INNOWACJE3.0</f>
        <v>0</v>
      </c>
      <c r="D4" s="45">
        <f>INNOWACJE1.1+INNOWACJE2.1+INNOWACJE3.1+N</f>
        <v>0</v>
      </c>
      <c r="E4" s="45">
        <f>INNOWACJE1.2+INNOWACJE2.2+INNOWACJE3.2+Tabela13[[#This Row],[po 1 roku]]</f>
        <v>0</v>
      </c>
      <c r="F4" s="45">
        <f>INNOWACJE1.3+INNOWACJE2.3+INNOWACJE3.3+Tabela13[[#This Row],[po 2 latach]]</f>
        <v>0</v>
      </c>
    </row>
    <row r="5" spans="1:11" ht="18" customHeight="1" x14ac:dyDescent="0.2">
      <c r="A5" s="41"/>
      <c r="B5" s="72" t="s">
        <v>112</v>
      </c>
      <c r="C5" s="70"/>
      <c r="D5" s="50"/>
      <c r="E5" s="66"/>
      <c r="F5" s="56"/>
    </row>
    <row r="6" spans="1:11" ht="18" customHeight="1" x14ac:dyDescent="0.2">
      <c r="A6" s="41"/>
      <c r="B6" s="24" t="s">
        <v>94</v>
      </c>
      <c r="C6" s="44"/>
      <c r="D6" s="65">
        <f>D5*ABSENCJA</f>
        <v>0</v>
      </c>
      <c r="E6" s="65">
        <f>ABSENCJA*(1-D5)*E5+Tabela13[[#This Row],[po 1 roku]]</f>
        <v>0</v>
      </c>
      <c r="F6" s="67">
        <f>ABSENCJA*(1-D5-E5+D5*E5)*F5+Tabela13[[#This Row],[po 2 latach]]</f>
        <v>0</v>
      </c>
    </row>
    <row r="7" spans="1:11" ht="18" customHeight="1" x14ac:dyDescent="0.2">
      <c r="A7" s="41"/>
      <c r="B7" s="72" t="s">
        <v>121</v>
      </c>
      <c r="C7" s="70"/>
      <c r="D7" s="66"/>
      <c r="E7" s="66"/>
      <c r="F7" s="68"/>
    </row>
    <row r="8" spans="1:11" ht="18" customHeight="1" x14ac:dyDescent="0.2">
      <c r="A8" s="41"/>
      <c r="B8" s="24" t="s">
        <v>95</v>
      </c>
      <c r="C8" s="44"/>
      <c r="D8" s="65">
        <f>D7*WYPADKI</f>
        <v>0</v>
      </c>
      <c r="E8" s="65">
        <f>WYPADKI*(1-D7)*E7+Tabela13[[#This Row],[po 1 roku]]</f>
        <v>0</v>
      </c>
      <c r="F8" s="67">
        <f>WYPADKI*(1-D7-E7+E7*D7)*F7+Tabela13[[#This Row],[po 2 latach]]</f>
        <v>0</v>
      </c>
    </row>
    <row r="9" spans="1:11" ht="18" customHeight="1" x14ac:dyDescent="0.2">
      <c r="A9" s="41"/>
      <c r="B9" s="72" t="s">
        <v>92</v>
      </c>
      <c r="C9" s="70"/>
      <c r="D9" s="66"/>
      <c r="E9" s="66"/>
      <c r="F9" s="68"/>
    </row>
    <row r="10" spans="1:11" ht="18" customHeight="1" x14ac:dyDescent="0.2">
      <c r="A10" s="41"/>
      <c r="B10" s="24" t="s">
        <v>96</v>
      </c>
      <c r="C10" s="44"/>
      <c r="D10" s="65">
        <f>D9*ZDARZENIA</f>
        <v>0</v>
      </c>
      <c r="E10" s="65">
        <f>ZDARZENIA*(1-D9)*E9+Tabela13[[#This Row],[po 1 roku]]</f>
        <v>0</v>
      </c>
      <c r="F10" s="67">
        <f>ZDARZENIA*(1-D9-E9+D9*E9)*F9+Tabela13[[#This Row],[po 2 latach]]</f>
        <v>0</v>
      </c>
    </row>
    <row r="11" spans="1:11" ht="18" customHeight="1" x14ac:dyDescent="0.2">
      <c r="A11" s="41"/>
      <c r="B11" s="72" t="s">
        <v>122</v>
      </c>
      <c r="C11" s="70"/>
      <c r="D11" s="50"/>
      <c r="E11" s="66"/>
      <c r="F11" s="56"/>
    </row>
    <row r="12" spans="1:11" ht="18" customHeight="1" x14ac:dyDescent="0.2">
      <c r="A12" s="41"/>
      <c r="B12" s="24" t="s">
        <v>97</v>
      </c>
      <c r="C12" s="44"/>
      <c r="D12" s="44">
        <f>D11*((osobyA1.0+osobyA1.1+osobyA2.0+osobyA2.1+osobyA3.0+osobyA3.1)*stawkaA+(osobyB1.0+osobyB1.1+osobyB2.0+osobyB2.1+osobyB3.0+osobyB3.1)*stawkaB+(osobyC1.0+osobyC1.1+osobyC2.0+osobyC2.1+osobyC3.0+osobyC3.1)*stawkaC)*168</f>
        <v>0</v>
      </c>
      <c r="E12" s="65">
        <f>E11*((osobyA1.0+osobyA1.1+osobyA1.2+osobyA2.0+osobyA2.1+osobyA2.2+osobyA3.0+osobyA3.1+osobyA3.2)*stawkaA+(osobyB1.0+osobyB1.1+osobyB1.2+osobyB2.0+osobyB2.1+osobyB2.2+osobyB3.0+osobyB3.1+osobyB3.2)*stawkaB+(osobyC1.0+osobyC1.1+osobyC1.2+osobyC2.0+osobyC2.1+osobyC2.2+osobyC3.0+osobyC3.1+osobyC3.2)*stawkaC)*168+Tabela13[[#This Row],[po 1 roku]]</f>
        <v>0</v>
      </c>
      <c r="F12" s="57">
        <f>F11*((osobyA1.0+osobyA1.1+osobyA1.2+osobyA1.3+osobyA2.0+osobyA2.1+osobyA2.2+osobyA2.3+osobyA3.0+osobyA3.1+osobyA3.2+osobyA3.3)*stawkaA+(osobyB1.0+osobyB1.1+osobyB1.2+osobyB1.3+osobyB2.0+osobyB2.1+osobyB2.2+osobyB2.3+osobyB3.0+osobyB3.1+osobyB3.2+osobyB3.3)*stawkaB+(osobyC1.0+osobyC1.1+osobyC1.2+osobyC1.3+osobyC2.0+osobyC2.1+osobyC2.2+osobyC2.3+osobyC3.0+osobyC3.1+osobyC3.2+osobyC3.3)*stawkaC)*168+Tabela13[[#This Row],[po 2 latach]]</f>
        <v>0</v>
      </c>
    </row>
    <row r="13" spans="1:11" ht="18" customHeight="1" x14ac:dyDescent="0.2">
      <c r="A13" s="41"/>
      <c r="B13" s="16" t="s">
        <v>65</v>
      </c>
      <c r="C13" s="47"/>
      <c r="D13" s="49"/>
      <c r="E13" s="49"/>
      <c r="F13" s="58"/>
    </row>
    <row r="14" spans="1:11" ht="18" customHeight="1" x14ac:dyDescent="0.2">
      <c r="A14" s="41"/>
      <c r="B14" s="16" t="s">
        <v>109</v>
      </c>
      <c r="C14" s="47"/>
      <c r="D14" s="47">
        <f>D10+D8+D6+D12+D13</f>
        <v>0</v>
      </c>
      <c r="E14" s="47">
        <f>E10+E8+E6+E12+E13+D13</f>
        <v>0</v>
      </c>
      <c r="F14" s="59">
        <f>F10+F8+F6+F12+F13+E13+D13</f>
        <v>0</v>
      </c>
    </row>
    <row r="15" spans="1:11" ht="18" customHeight="1" x14ac:dyDescent="0.2">
      <c r="A15" s="41"/>
      <c r="B15" s="71" t="s">
        <v>101</v>
      </c>
      <c r="C15" s="64"/>
      <c r="D15" s="46" t="str">
        <f>IF(D4=0,"",D14/D4)</f>
        <v/>
      </c>
      <c r="E15" s="46" t="str">
        <f>IF(E4=0,"",E14/E4)</f>
        <v/>
      </c>
      <c r="F15" s="46" t="str">
        <f>IF(F4=0,"",F14/F4)</f>
        <v/>
      </c>
    </row>
    <row r="16" spans="1:11" ht="18" customHeight="1" x14ac:dyDescent="0.2">
      <c r="A16" s="41"/>
      <c r="B16" s="10" t="s">
        <v>100</v>
      </c>
      <c r="C16" s="44"/>
      <c r="D16" s="44">
        <f>D14-D4</f>
        <v>0</v>
      </c>
      <c r="E16" s="44">
        <f>E14-E4</f>
        <v>0</v>
      </c>
      <c r="F16" s="57">
        <f>F14-F4</f>
        <v>0</v>
      </c>
    </row>
  </sheetData>
  <sheetProtection algorithmName="SHA-512" hashValue="II6DIH6Y4VR4qfQLlNm8gyAFAD1r7XZLenFpduOisTNhmmMuFETerOW+Lw3Hi2k3NFKiEQkBlJC8ps3uXgPqXg==" saltValue="R4Gwua9+AxHnIB+8TsDPCg==" spinCount="100000" sheet="1" objects="1" scenarios="1" selectLockedCells="1"/>
  <mergeCells count="2">
    <mergeCell ref="A1:F1"/>
    <mergeCell ref="C2:F2"/>
  </mergeCells>
  <conditionalFormatting sqref="D5:F5 D7:F7 D9:F9 D11:F11 D13:F13">
    <cfRule type="containsBlanks" dxfId="11" priority="1">
      <formula>LEN(TRIM(D5))=0</formula>
    </cfRule>
  </conditionalFormatting>
  <pageMargins left="0.7" right="0.7" top="0.75" bottom="0.75" header="0.3" footer="0.3"/>
  <pageSetup paperSize="9" orientation="landscape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zoomScale="115" zoomScaleNormal="115" workbookViewId="0">
      <selection activeCell="A5" sqref="A5"/>
    </sheetView>
  </sheetViews>
  <sheetFormatPr defaultColWidth="9.140625" defaultRowHeight="15" x14ac:dyDescent="0.25"/>
  <cols>
    <col min="1" max="1" width="142.140625" style="107" customWidth="1"/>
    <col min="2" max="16384" width="9.140625" style="73"/>
  </cols>
  <sheetData>
    <row r="1" spans="1:1" s="102" customFormat="1" ht="30" customHeight="1" x14ac:dyDescent="0.2">
      <c r="A1" s="101" t="s">
        <v>123</v>
      </c>
    </row>
    <row r="2" spans="1:1" s="102" customFormat="1" ht="35.25" customHeight="1" x14ac:dyDescent="0.2">
      <c r="A2" s="101" t="s">
        <v>124</v>
      </c>
    </row>
    <row r="3" spans="1:1" ht="33.75" customHeight="1" x14ac:dyDescent="0.25">
      <c r="A3" s="103" t="s">
        <v>126</v>
      </c>
    </row>
    <row r="4" spans="1:1" s="105" customFormat="1" ht="15" customHeight="1" x14ac:dyDescent="0.25">
      <c r="A4" s="104" t="s">
        <v>125</v>
      </c>
    </row>
    <row r="5" spans="1:1" ht="187.5" customHeight="1" x14ac:dyDescent="0.25">
      <c r="A5" s="106" t="s">
        <v>127</v>
      </c>
    </row>
    <row r="6" spans="1:1" x14ac:dyDescent="0.25">
      <c r="A6" s="104" t="s">
        <v>128</v>
      </c>
    </row>
    <row r="7" spans="1:1" ht="208.5" customHeight="1" x14ac:dyDescent="0.25">
      <c r="A7" s="106" t="s">
        <v>133</v>
      </c>
    </row>
    <row r="8" spans="1:1" x14ac:dyDescent="0.25">
      <c r="A8" s="104" t="s">
        <v>129</v>
      </c>
    </row>
    <row r="9" spans="1:1" ht="153.75" x14ac:dyDescent="0.25">
      <c r="A9" s="106" t="s">
        <v>134</v>
      </c>
    </row>
    <row r="10" spans="1:1" x14ac:dyDescent="0.25">
      <c r="A10" s="104" t="s">
        <v>130</v>
      </c>
    </row>
    <row r="11" spans="1:1" ht="369" customHeight="1" x14ac:dyDescent="0.25">
      <c r="A11" s="106" t="s">
        <v>131</v>
      </c>
    </row>
    <row r="12" spans="1:1" x14ac:dyDescent="0.25">
      <c r="A12" s="104" t="s">
        <v>132</v>
      </c>
    </row>
    <row r="13" spans="1:1" ht="77.25" x14ac:dyDescent="0.25">
      <c r="A13" s="106" t="s">
        <v>135</v>
      </c>
    </row>
  </sheetData>
  <sheetProtection algorithmName="SHA-512" hashValue="1IBZ3gGliA+E0B3RNbNIxv0zYcZxL2NZpOcEP8wRTwshyQHGODE4lTmLR6ByBhrgpum5/s0EGtQObostFruoPA==" saltValue="+Qa5iULqMVJBFUkmYirPHw==" spinCount="100000" sheet="1" objects="1" scenarios="1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60</vt:i4>
      </vt:variant>
    </vt:vector>
  </HeadingPairs>
  <TitlesOfParts>
    <vt:vector size="67" baseType="lpstr">
      <vt:lpstr>Strona tytułowa</vt:lpstr>
      <vt:lpstr>Koszty absencji</vt:lpstr>
      <vt:lpstr>Koszty wypadków</vt:lpstr>
      <vt:lpstr>Koszty zdarzeń bezurazowych</vt:lpstr>
      <vt:lpstr>Koszty innowacji</vt:lpstr>
      <vt:lpstr>KOSZTY-KORZYŚCI</vt:lpstr>
      <vt:lpstr>Instrukcja</vt:lpstr>
      <vt:lpstr>ABSENCJA</vt:lpstr>
      <vt:lpstr>INNOWACJE1.0</vt:lpstr>
      <vt:lpstr>INNOWACJE1.1</vt:lpstr>
      <vt:lpstr>INNOWACJE1.2</vt:lpstr>
      <vt:lpstr>INNOWACJE1.3</vt:lpstr>
      <vt:lpstr>INNOWACJE2.0</vt:lpstr>
      <vt:lpstr>INNOWACJE2.1</vt:lpstr>
      <vt:lpstr>INNOWACJE2.2</vt:lpstr>
      <vt:lpstr>INNOWACJE2.3</vt:lpstr>
      <vt:lpstr>INNOWACJE3.0</vt:lpstr>
      <vt:lpstr>INNOWACJE3.1</vt:lpstr>
      <vt:lpstr>INNOWACJE3.2</vt:lpstr>
      <vt:lpstr>INNOWACJE3.3</vt:lpstr>
      <vt:lpstr>koszty_bezposrednie_absencji</vt:lpstr>
      <vt:lpstr>koszty_posrednie_absencji</vt:lpstr>
      <vt:lpstr>KOSZTY_WYPADKOW</vt:lpstr>
      <vt:lpstr>N</vt:lpstr>
      <vt:lpstr>osoby1.2</vt:lpstr>
      <vt:lpstr>osobyA1.0</vt:lpstr>
      <vt:lpstr>osobyA1.1</vt:lpstr>
      <vt:lpstr>osobyA1.2</vt:lpstr>
      <vt:lpstr>osobyA1.3</vt:lpstr>
      <vt:lpstr>osobyA2.0</vt:lpstr>
      <vt:lpstr>osobyA2.1</vt:lpstr>
      <vt:lpstr>osobyA2.2</vt:lpstr>
      <vt:lpstr>osobyA2.3</vt:lpstr>
      <vt:lpstr>osobyA3.0</vt:lpstr>
      <vt:lpstr>osobyA3.1</vt:lpstr>
      <vt:lpstr>osobyA3.2</vt:lpstr>
      <vt:lpstr>osobyA3.3</vt:lpstr>
      <vt:lpstr>osobyB1.0</vt:lpstr>
      <vt:lpstr>osobyB1.1</vt:lpstr>
      <vt:lpstr>osobyB1.2</vt:lpstr>
      <vt:lpstr>osobyB1.3</vt:lpstr>
      <vt:lpstr>osobyB2.0</vt:lpstr>
      <vt:lpstr>osobyB2.1</vt:lpstr>
      <vt:lpstr>osobyB2.2</vt:lpstr>
      <vt:lpstr>osobyB2.3</vt:lpstr>
      <vt:lpstr>osobyB3.0</vt:lpstr>
      <vt:lpstr>osobyB3.1</vt:lpstr>
      <vt:lpstr>osobyB3.2</vt:lpstr>
      <vt:lpstr>osobyB3.3</vt:lpstr>
      <vt:lpstr>osobyC1.0</vt:lpstr>
      <vt:lpstr>osobyC1.1</vt:lpstr>
      <vt:lpstr>osobyC1.2</vt:lpstr>
      <vt:lpstr>osobyC1.3</vt:lpstr>
      <vt:lpstr>osobyC2.0</vt:lpstr>
      <vt:lpstr>osobyC2.1</vt:lpstr>
      <vt:lpstr>osobyC2.2</vt:lpstr>
      <vt:lpstr>osobyC2.3</vt:lpstr>
      <vt:lpstr>osobyC3.0</vt:lpstr>
      <vt:lpstr>osobyC3.1</vt:lpstr>
      <vt:lpstr>osobyC3.2</vt:lpstr>
      <vt:lpstr>osobyC3.3</vt:lpstr>
      <vt:lpstr>stawkaA</vt:lpstr>
      <vt:lpstr>stawkaB</vt:lpstr>
      <vt:lpstr>stawkaC</vt:lpstr>
      <vt:lpstr>WYPADKI</vt:lpstr>
      <vt:lpstr>Z</vt:lpstr>
      <vt:lpstr>ZDARZENIA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mapec</dc:creator>
  <cp:lastModifiedBy>adm</cp:lastModifiedBy>
  <cp:lastPrinted>2022-10-27T11:27:50Z</cp:lastPrinted>
  <dcterms:created xsi:type="dcterms:W3CDTF">2022-03-02T10:25:06Z</dcterms:created>
  <dcterms:modified xsi:type="dcterms:W3CDTF">2022-10-28T05:20:45Z</dcterms:modified>
</cp:coreProperties>
</file>